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1475" firstSheet="2" activeTab="2"/>
  </bookViews>
  <sheets>
    <sheet name="GENERAL" sheetId="1" state="hidden" r:id="rId1"/>
    <sheet name="AVANCE A JUNIO 30" sheetId="2" state="hidden" r:id="rId2"/>
    <sheet name="SEGUIMIENTO A DIC 31 DE 2019"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<sst xmlns="http://schemas.openxmlformats.org/spreadsheetml/2006/main" count="3357" uniqueCount="1429">
  <si>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</si>
  <si>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</si>
  <si>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</si>
  <si>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</si>
  <si>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</si>
  <si>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</si>
  <si>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</si>
  <si>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</si>
  <si>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</si>
  <si>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</si>
  <si>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</si>
  <si>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</si>
  <si>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</si>
  <si>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</si>
  <si>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</si>
  <si>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</si>
  <si>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</si>
  <si>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</si>
  <si>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</si>
  <si>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</si>
  <si>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</si>
  <si>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</si>
  <si>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</si>
  <si>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</si>
  <si>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</si>
  <si>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</si>
  <si>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</si>
  <si>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</si>
  <si>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</si>
  <si>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</si>
  <si>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</si>
  <si>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</si>
  <si>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</si>
  <si>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</si>
  <si>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</si>
  <si>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</si>
  <si>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</si>
  <si>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</si>
  <si>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</si>
  <si>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</si>
  <si>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</si>
  <si>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</si>
  <si>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</si>
  <si>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</si>
  <si>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</si>
  <si>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</si>
  <si>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</si>
  <si>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</si>
  <si>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</si>
  <si>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</si>
  <si>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</si>
  <si>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</si>
  <si>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</si>
  <si>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</si>
  <si>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</si>
  <si>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</si>
  <si>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</si>
  <si>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</si>
  <si>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</si>
  <si>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</si>
  <si>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</si>
  <si>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</si>
  <si>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</si>
  <si>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</si>
  <si>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</si>
  <si>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</si>
  <si>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</si>
  <si>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</si>
  <si>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</si>
  <si>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</si>
  <si>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</si>
  <si>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</si>
  <si>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</si>
  <si>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</si>
  <si>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</si>
  <si>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</si>
  <si>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</si>
  <si>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</si>
  <si>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</si>
  <si>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</si>
  <si>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</si>
  <si>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</si>
  <si>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</si>
  <si>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</si>
  <si>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</si>
  <si>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</si>
  <si>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</si>
  <si>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</si>
  <si>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</si>
  <si>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</si>
  <si>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</si>
  <si>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</si>
  <si>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</si>
  <si>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</si>
  <si>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</si>
  <si>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</si>
  <si>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</si>
  <si>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</si>
  <si>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</si>
  <si>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</si>
  <si>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</si>
  <si>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</si>
  <si>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</si>
  <si>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</si>
  <si>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</si>
  <si>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</si>
  <si>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</si>
  <si>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</si>
  <si>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</si>
  <si>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</si>
  <si>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</si>
  <si>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</si>
  <si>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</si>
  <si>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</si>
  <si>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</si>
  <si>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</si>
  <si>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</si>
  <si>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</si>
  <si>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</si>
  <si>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</si>
  <si>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</si>
  <si>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</si>
  <si>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</si>
  <si>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</si>
  <si>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</si>
  <si>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</si>
  <si>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</si>
  <si>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</si>
  <si>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</si>
  <si>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</si>
  <si>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</si>
  <si>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</si>
  <si>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</si>
  <si>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</si>
  <si>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</si>
  <si>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</si>
  <si>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</si>
  <si>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</si>
  <si>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</si>
  <si>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</si>
  <si>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</si>
  <si>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</si>
  <si>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</si>
  <si>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</si>
  <si>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</si>
  <si>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</si>
  <si>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</si>
  <si>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</si>
  <si>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</si>
  <si>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</si>
  <si>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</si>
  <si>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</si>
  <si>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</si>
  <si>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</si>
  <si>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</si>
  <si>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</si>
  <si>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</si>
  <si>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</si>
  <si>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</si>
  <si>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</si>
  <si>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</si>
  <si>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</si>
  <si>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</si>
  <si>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</si>
  <si>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</si>
  <si>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</si>
  <si>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</si>
  <si>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</si>
  <si>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</si>
  <si>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</si>
  <si>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</si>
  <si>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</si>
  <si>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</si>
  <si>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</si>
  <si>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</si>
  <si>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</si>
  <si>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</si>
  <si>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</si>
  <si>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</si>
  <si>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</si>
  <si>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</si>
  <si>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</si>
  <si>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</si>
  <si>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</si>
  <si>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</si>
  <si>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</si>
  <si>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</si>
  <si>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</si>
  <si>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</si>
  <si>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</si>
  <si>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</si>
  <si>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</si>
  <si>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</si>
  <si>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</si>
  <si>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</si>
  <si>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</si>
  <si>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</si>
  <si>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</si>
  <si>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</si>
  <si>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</si>
  <si>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</si>
  <si>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</si>
  <si>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</si>
  <si>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</si>
  <si>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</si>
  <si>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</si>
  <si>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</si>
  <si>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</si>
  <si>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</si>
  <si>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</si>
  <si>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</si>
  <si>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</si>
  <si>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</si>
  <si>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</si>
  <si>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</si>
  <si>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</si>
  <si>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</si>
  <si>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</si>
  <si>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</si>
  <si>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</si>
  <si>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</si>
  <si>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</si>
  <si>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</si>
  <si>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</si>
  <si>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</si>
  <si>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</si>
  <si>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</si>
  <si>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</si>
  <si>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</si>
  <si>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</si>
  <si>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</si>
  <si>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</si>
  <si>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</si>
  <si>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</si>
  <si>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</si>
  <si>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</si>
  <si>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</si>
  <si>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</si>
  <si>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</si>
  <si>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</si>
  <si>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</si>
  <si>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</si>
  <si>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</si>
  <si>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</si>
  <si>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</si>
  <si>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</si>
  <si>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</si>
  <si>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</si>
  <si>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</si>
  <si>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</si>
  <si>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</si>
  <si>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</si>
  <si>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</si>
  <si>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</si>
  <si>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</si>
  <si>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</si>
  <si>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</si>
  <si>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</si>
  <si>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</si>
  <si>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</si>
  <si>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</si>
  <si>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</si>
  <si>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</si>
  <si>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</si>
  <si>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</si>
  <si>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</si>
  <si>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</si>
  <si>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</si>
  <si>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</si>
  <si>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</si>
  <si>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</si>
  <si>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</si>
  <si>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</si>
  <si>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</si>
  <si>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</si>
  <si>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</si>
  <si>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</si>
  <si>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</si>
  <si>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</si>
  <si>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</si>
  <si>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</si>
  <si>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</si>
  <si>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</si>
  <si>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</si>
  <si>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</si>
  <si>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</si>
  <si>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</si>
  <si>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</si>
  <si>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</si>
  <si>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</si>
  <si>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</si>
  <si>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</si>
  <si>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</si>
  <si>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</si>
  <si>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</si>
  <si>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</si>
  <si>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</si>
  <si>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</si>
  <si>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</si>
  <si>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</si>
  <si>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</si>
  <si>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</si>
  <si>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</si>
  <si>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</si>
  <si>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</si>
  <si>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</si>
  <si>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</si>
  <si>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</si>
  <si>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</si>
  <si>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</si>
  <si>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</si>
  <si>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</si>
  <si>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</si>
  <si>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</si>
  <si>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</si>
  <si>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</si>
  <si>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</si>
  <si>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</si>
  <si>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</si>
  <si>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</si>
  <si>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</si>
  <si>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</si>
  <si>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</si>
  <si>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</si>
  <si>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</si>
  <si>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</si>
  <si>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</si>
  <si>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</si>
  <si>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</si>
  <si>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</si>
  <si>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</si>
  <si>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</si>
  <si>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</si>
  <si>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</si>
  <si>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</si>
  <si>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</si>
  <si>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</si>
  <si>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</si>
  <si>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</si>
  <si>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</si>
  <si>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</si>
  <si>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</si>
  <si>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</si>
  <si>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</si>
  <si>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</si>
  <si>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</si>
  <si>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</si>
  <si>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</si>
  <si>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</si>
  <si>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</si>
  <si>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</si>
  <si>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</si>
  <si>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</si>
  <si>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</si>
  <si>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</si>
  <si>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</si>
  <si>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</si>
  <si>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</si>
  <si>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</si>
  <si>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</si>
  <si>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</si>
  <si>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</si>
  <si>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</si>
  <si>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</si>
  <si>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</si>
  <si>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</si>
  <si>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</si>
  <si>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</si>
  <si>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</si>
  <si>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</si>
  <si>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</si>
  <si>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</si>
  <si>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</si>
  <si>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</si>
  <si>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</si>
  <si>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</si>
  <si>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</si>
  <si>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</si>
  <si>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</si>
  <si>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</si>
  <si>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</si>
  <si>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</si>
  <si>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</si>
  <si>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</si>
  <si>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</si>
  <si>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</si>
  <si>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</si>
  <si>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</si>
  <si>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</si>
  <si>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</si>
  <si>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</si>
  <si>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</si>
  <si>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</si>
  <si>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</si>
  <si>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</si>
  <si>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</si>
  <si>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</si>
  <si>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</si>
  <si>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</si>
  <si>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</si>
  <si>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</si>
  <si>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</si>
  <si>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</si>
  <si>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</si>
  <si>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</si>
  <si>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</si>
  <si>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</si>
  <si>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</si>
  <si>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</si>
  <si>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</si>
  <si>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</si>
  <si>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</si>
  <si>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</si>
  <si>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</si>
  <si>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</si>
  <si>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</si>
  <si>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</si>
  <si>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</si>
  <si>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</si>
  <si>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</si>
  <si>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</si>
  <si>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</si>
  <si>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</si>
  <si>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</si>
  <si>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</si>
  <si>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</si>
  <si>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</si>
  <si>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</si>
  <si>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</si>
  <si>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</si>
  <si>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</si>
  <si>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</si>
  <si>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</si>
  <si>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</si>
  <si>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</si>
  <si>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</si>
  <si>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</si>
  <si>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</si>
  <si>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</si>
  <si>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</si>
  <si>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</si>
  <si>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</si>
  <si>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</si>
  <si>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</si>
  <si>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</si>
  <si>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</si>
  <si>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</si>
  <si>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</si>
  <si>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</si>
  <si>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</si>
  <si>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</si>
  <si>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</si>
  <si>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</si>
  <si>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</si>
  <si>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</si>
  <si>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</si>
  <si>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</si>
  <si>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</si>
  <si>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</si>
  <si>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</si>
  <si>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</si>
  <si>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</si>
  <si>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</si>
  <si>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</si>
  <si>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</si>
  <si>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</si>
  <si>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</si>
  <si>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</si>
  <si>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</si>
  <si>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</si>
  <si>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</si>
  <si>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</si>
  <si>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</si>
  <si>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</si>
  <si>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</si>
  <si>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</si>
  <si>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</si>
  <si>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</si>
  <si>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</si>
  <si>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</si>
  <si>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</si>
  <si>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</si>
  <si>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</si>
  <si>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</si>
  <si>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</si>
  <si>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</si>
  <si>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</si>
  <si>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</si>
  <si>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</si>
  <si>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</si>
  <si>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</si>
  <si>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</si>
  <si>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</si>
  <si>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</si>
  <si>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</si>
  <si>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</si>
  <si>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</si>
  <si>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</si>
  <si>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</si>
  <si>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</si>
  <si>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</si>
  <si>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</si>
  <si>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</si>
  <si>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</si>
  <si>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</si>
  <si>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</si>
  <si>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</si>
  <si>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</si>
  <si>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</si>
  <si>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</si>
  <si>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</si>
  <si>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</si>
  <si>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</si>
  <si>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</si>
  <si>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</si>
  <si>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</si>
  <si>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</si>
  <si>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</si>
  <si>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</si>
  <si>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</si>
  <si>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</si>
  <si>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</si>
  <si>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</si>
  <si>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</si>
  <si>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</si>
  <si>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</si>
  <si>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</si>
  <si>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</si>
  <si>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</si>
  <si>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</si>
  <si>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</si>
  <si>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</si>
  <si>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</si>
  <si>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</si>
  <si>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</si>
  <si>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</si>
  <si>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</si>
  <si>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</si>
  <si>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</si>
  <si>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</si>
  <si>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</si>
  <si>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</si>
  <si>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</si>
  <si>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</si>
  <si>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</si>
  <si>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</si>
  <si>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</si>
  <si>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</si>
  <si>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</si>
  <si>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</si>
  <si>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</si>
  <si>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</si>
  <si>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</si>
  <si>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</si>
  <si>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</si>
  <si>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</si>
  <si>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</si>
  <si>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</si>
  <si>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</si>
  <si>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</si>
  <si>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</si>
  <si>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</si>
  <si>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</si>
  <si>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</si>
  <si>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</si>
  <si>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</si>
  <si>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</si>
  <si>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</si>
  <si>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</si>
  <si>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</si>
  <si>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</si>
  <si>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</si>
  <si>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</si>
  <si>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</si>
  <si>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</si>
  <si>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</si>
  <si>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</si>
  <si>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</si>
  <si>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</si>
  <si>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</si>
  <si>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</si>
  <si>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</si>
  <si>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</si>
  <si>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</si>
  <si>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</si>
  <si>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</si>
  <si>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</si>
  <si>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</si>
  <si>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</si>
  <si>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</si>
  <si>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</si>
  <si>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</si>
  <si>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</si>
  <si>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</si>
  <si>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</si>
  <si>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</si>
  <si>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</si>
  <si>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</si>
  <si>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</si>
  <si>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</si>
  <si>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</si>
  <si>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</si>
  <si>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</si>
  <si>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</si>
  <si>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</si>
  <si>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</si>
  <si>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</si>
  <si>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</si>
  <si>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</si>
  <si>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</si>
  <si>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</si>
  <si>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</si>
  <si>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</si>
  <si>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</si>
  <si>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</si>
  <si>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</si>
  <si>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</si>
  <si>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</si>
  <si>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</si>
  <si>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</si>
  <si>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</si>
  <si>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</si>
  <si>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</si>
  <si>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</si>
  <si>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</si>
  <si>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</si>
  <si>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</si>
  <si>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</si>
  <si>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</si>
  <si>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</si>
  <si>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</si>
  <si>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</si>
  <si>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</si>
  <si>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</si>
  <si>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</si>
  <si>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</si>
  <si>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</si>
  <si>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</si>
  <si>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</si>
  <si>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</si>
  <si>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</si>
  <si>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</si>
  <si>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</si>
  <si>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</si>
  <si>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</si>
  <si>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</si>
  <si>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</si>
  <si>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</si>
  <si>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</si>
  <si>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</si>
  <si>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</si>
  <si>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</si>
  <si>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</si>
  <si>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</si>
  <si>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</si>
  <si>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</si>
  <si>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</si>
  <si>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</si>
  <si>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</si>
  <si>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</si>
  <si>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</si>
  <si>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</si>
  <si>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</si>
  <si>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</si>
  <si>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</si>
  <si>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</si>
  <si>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</si>
  <si>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</si>
  <si>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</si>
  <si>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</si>
  <si>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</si>
  <si>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</si>
  <si>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</si>
  <si>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</si>
  <si>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</si>
  <si>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</si>
  <si>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</si>
  <si>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</si>
  <si>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</si>
  <si>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</si>
  <si>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</si>
  <si>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</si>
  <si>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</si>
  <si>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</si>
  <si>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</si>
  <si>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</si>
  <si>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</si>
  <si>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</si>
  <si>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</si>
  <si>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</si>
  <si>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</si>
  <si>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</si>
  <si>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</si>
  <si>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</si>
  <si>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</si>
  <si>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</si>
  <si>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</si>
  <si>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</si>
  <si>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</si>
  <si>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</si>
  <si>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</si>
  <si>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</si>
  <si>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</si>
  <si>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</si>
  <si>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</si>
  <si>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</si>
  <si>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</si>
  <si>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</si>
  <si>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</si>
  <si>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</si>
  <si>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</si>
  <si>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</si>
  <si>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</si>
  <si>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</si>
  <si>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</si>
  <si>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</si>
  <si>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</si>
  <si>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</si>
  <si>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</si>
  <si>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</si>
  <si>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</si>
  <si>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</si>
  <si>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</si>
  <si>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</si>
  <si>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</si>
  <si>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</si>
  <si>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</si>
  <si>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</si>
  <si>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</si>
  <si>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</si>
  <si>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</si>
  <si>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</si>
  <si>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</si>
  <si>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</si>
  <si>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</si>
  <si>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</si>
  <si>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</si>
  <si>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</si>
  <si>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</si>
  <si>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</si>
  <si>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</si>
  <si>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</si>
  <si>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</si>
  <si>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</si>
  <si>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</si>
  <si>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</si>
  <si>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</si>
  <si>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</si>
  <si>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</si>
  <si>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</si>
  <si>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</si>
  <si>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</si>
  <si>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</si>
  <si>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</si>
  <si>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</si>
  <si>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</si>
  <si>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</si>
  <si>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</si>
  <si>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</si>
  <si>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</si>
  <si>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</si>
  <si>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</si>
  <si>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</si>
  <si>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</si>
  <si>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</si>
  <si>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</si>
  <si>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</si>
  <si>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</si>
  <si>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</si>
  <si>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</si>
  <si>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</si>
  <si>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</si>
  <si>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</si>
  <si>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</si>
  <si>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</si>
  <si>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</si>
  <si>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</si>
  <si>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</si>
  <si>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</si>
  <si>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</si>
  <si>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</si>
  <si>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</si>
  <si>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</si>
  <si>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</si>
  <si>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</si>
  <si>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</si>
  <si>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</si>
  <si>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</si>
  <si>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</si>
  <si>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</si>
  <si>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</si>
  <si>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</si>
  <si>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</si>
  <si>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</si>
  <si>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</si>
  <si>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</si>
  <si>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</si>
  <si>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</si>
  <si>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</si>
  <si>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</si>
  <si>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</si>
  <si>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</si>
  <si>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</si>
  <si>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</si>
  <si>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</si>
  <si>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</si>
  <si>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</si>
  <si>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</si>
  <si>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</si>
  <si>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</si>
  <si>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</si>
  <si>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</si>
  <si>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</si>
  <si>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</si>
  <si>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</si>
  <si>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</si>
  <si>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</si>
  <si>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</si>
  <si>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</si>
  <si>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</si>
  <si>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</si>
  <si>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</si>
  <si>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</si>
  <si>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</si>
  <si>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</si>
  <si>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</si>
  <si>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</si>
  <si>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</si>
  <si>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</si>
  <si>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</si>
  <si>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</si>
  <si>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</si>
  <si>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</si>
  <si>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</si>
  <si>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</si>
  <si>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</si>
  <si>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</si>
  <si>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</si>
  <si>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</si>
  <si>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</si>
  <si>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</si>
  <si>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</si>
  <si>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</si>
  <si>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</si>
  <si>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</si>
  <si>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</si>
  <si>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</si>
  <si>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</si>
  <si>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</si>
  <si>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</si>
  <si>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</si>
  <si>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</si>
  <si>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</si>
  <si>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</si>
  <si>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</si>
  <si>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</si>
  <si>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</si>
  <si>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</si>
  <si>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MEDICION DEL INDICADOR </t>
  </si>
  <si>
    <t xml:space="preserve">INDICADOR </t>
  </si>
  <si>
    <t>EJE ESTRATEGICO/PROGRAMA/SUBPROGRAMA/PROYECTO</t>
  </si>
  <si>
    <t>ACTIVIDADES PROGRAMADAS</t>
  </si>
  <si>
    <t>GERENCIA GENERAL</t>
  </si>
  <si>
    <t>Liderar los planes, programas y proyectos de la Entidad y  controlar su ejecución.</t>
  </si>
  <si>
    <t>OFICINA ASESORA DE PLANEACIÓN</t>
  </si>
  <si>
    <t>MISIÓN OFICINA (Artículo 9 Decreto 145 de 2011).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</si>
  <si>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 xml:space="preserve">Formular los proyectos de inversión de la entidad, dirigidos a la protección integral de niños, niñas, adolescentes, personas mayores y personas con discapacidad mental, para el restablecimiento de sus derechos. </t>
  </si>
  <si>
    <t>Gerente General,  Jefe de Oficina y Profesional Oficina Planeación</t>
  </si>
  <si>
    <t>Formular los planes de acción y de inversión requeridos para la Entidad</t>
  </si>
  <si>
    <t>Participar en los comités, mesas y grupos de trabajo relacionados con la políticas públicas sociales departamentales de atención a los niños, niñas, adolescentes, personas mayores y personas con discapacidad mental.</t>
  </si>
  <si>
    <t>(Número informes elaborados de seguimiento al plan de acción y asistencia técnica/ 6 programados) x 100</t>
  </si>
  <si>
    <t>(Número informes elaborados / 16 programados) x 100</t>
  </si>
  <si>
    <t>Técnico Oficina Administrativo Planeación</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</si>
  <si>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</si>
  <si>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</si>
  <si>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</si>
  <si>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Actualización y socialización  de los mapas de riesgos de gestión y corrupción de la Entidad</t>
  </si>
  <si>
    <t>PROCESO PROTECCIÓN SOCIAL</t>
  </si>
  <si>
    <t>MISIÓN SUBGERENCIA DE PROTECCION SOCIAL: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</si>
  <si>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Gerente, Subgerente y Profesional de Protección Social</t>
  </si>
  <si>
    <t>Subgerente y Profesional de Protección Social</t>
  </si>
  <si>
    <t>Planeación de los servicios de atención</t>
  </si>
  <si>
    <t xml:space="preserve">Actualización  técnica de los servicios y modelos de atención de protección social de la Beneficencia. </t>
  </si>
  <si>
    <t xml:space="preserve">Realizar Visitas de supervisión al cumplimiento del objeto de los contratos de protección social, aplicando instrumentos de seguimiento y control. </t>
  </si>
  <si>
    <t>Realizar seguimiento a la efectividad del programa nutricional de la población asistida</t>
  </si>
  <si>
    <t>Subgerente, Profesionales de Protección Social, Directores y nutricionistas de centros de Protección</t>
  </si>
  <si>
    <t>Proteger integralmente a 1200 personas con discapacidad mental en los centros de protección de la Beneficencia.</t>
  </si>
  <si>
    <t xml:space="preserve">(Número de Personas con Discapacidad Mental con condición normal nutricional/ Número Personas con Discapacidad Mental) x 100%    </t>
  </si>
  <si>
    <t xml:space="preserve">Gestión Interinstitucional de recursos para la prestación de los servicios. </t>
  </si>
  <si>
    <t xml:space="preserve">Suscripción de contratos o convenios con entes competentes y responsables de la atención a personas vulnerables atendidas por la Beneficencia </t>
  </si>
  <si>
    <t xml:space="preserve">Gerente,  Subgerente de Protección Social, Secretaría General (Contratación) y Profesional Protección Social </t>
  </si>
  <si>
    <r>
      <rPr>
        <b/>
        <sz val="9"/>
        <rFont val="Arial"/>
        <family val="2"/>
      </rPr>
      <t xml:space="preserve">Programas: 
</t>
    </r>
    <r>
      <rPr>
        <sz val="9"/>
        <rFont val="Arial"/>
        <family val="2"/>
      </rPr>
      <t xml:space="preserve">TEMPRANAS SONRISAS
ADOLESCENTES CAMBIOS CON SEGURIDAD
ENVEJECIMIENTO ACTIVO Y VEJEZ
LOS MÁS CAPACES
VÍCTIMAS DEL CONFLICTO ARMADO: OPORTUNIDADES PARA LA PAZ
</t>
    </r>
  </si>
  <si>
    <t>Revisión y verificación documental  de casos y realizar las visitas domiciliarias a que haya lugar.</t>
  </si>
  <si>
    <t>Eje Estratégico: Integración y Gobernanza, Programa: Cundinamarca a su Servicio, Subprograma: Buenas prácticas de gobierno</t>
  </si>
  <si>
    <t xml:space="preserve"> PROCESO GESTION FINANCIERA</t>
  </si>
  <si>
    <t xml:space="preserve">Administrar la ejecución del presupuesto de inversión de la entidad </t>
  </si>
  <si>
    <t>Administrar la ejecución presupuestal de los recursos asignados para la protección de personas con discapacidad mental crónica en los centros de la Beneficencia.</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</si>
  <si>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</si>
  <si>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</si>
  <si>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Administrar el recaudo y fiscalización de los ingresos de la entidad por concepto de ingresos corrientes y recursos de capital.</t>
  </si>
  <si>
    <t>Gestionar el cobro de cartera de acuerdo a la información de las diferentes dependencias</t>
  </si>
  <si>
    <t>Todos los funcionarios de la Beneficencia</t>
  </si>
  <si>
    <t>Rendición oportuna de Informes financieros (contabilidad, tesorería y presupuesto) a Organismos de Control (Contaduría General, Contraloría Departamental, DIAN, Secretaria de Hacienda Distrital)</t>
  </si>
  <si>
    <t>Profesional Contabilidad</t>
  </si>
  <si>
    <t>Cumplir con la presentación de las Declaraciones en los plazos establecidos por las normas que regulan la materia (Retención en la fuente son 12, de IVA son 6 y de RETEICA son 6).</t>
  </si>
  <si>
    <t>(Número de Declaraciones presentadas /Número de Declaraciones establecidas 24) x 100</t>
  </si>
  <si>
    <t>Profesional Contabilidad y Gerente General</t>
  </si>
  <si>
    <t>PROCESO GESTION JURIDICA</t>
  </si>
  <si>
    <t>MISION OFICINA ASESORA JURIDICA(Artículo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</si>
  <si>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Asistencia y asesoría jurídica a la entidad</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</si>
  <si>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</si>
  <si>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</si>
  <si>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</si>
  <si>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</si>
  <si>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Jefe de la Oficina Asesora Jurídica  y abogados internos,  externos.</t>
  </si>
  <si>
    <t>(Número de Audiencias  de conciliación asistidas extrajudiciales / Número audiencias requeridas en la vigencia) x 100</t>
  </si>
  <si>
    <t xml:space="preserve">Jefe de la Oficina Asesora Jurídica  y abogados internos,  externos </t>
  </si>
  <si>
    <t>(Número de procesos atendidos en la vigencia / Número de procesos notificados en la vigencia) x 100</t>
  </si>
  <si>
    <t>Unificar el criterio jurídico  para defensa Judicial</t>
  </si>
  <si>
    <t>(Número de resoluciones revisadas y actualizadas durante la vigencia / Número de solicitudes recibidas) x 100</t>
  </si>
  <si>
    <t>PROCESO ADMINISTRACION DE BIENES INMUEBLES</t>
  </si>
  <si>
    <t>Actualización de datos  del sistema de información para la optimización de las operaciones y procesos de la Oficina de Bienes</t>
  </si>
  <si>
    <t>Digitar la información para mantener actualizado el Sistema de Información Inmobiliario  y actualización, escaneo y publicación de los documentos relevantes en la Oficina</t>
  </si>
  <si>
    <t>Control y seguimiento al convenio Interadministrativo celebrado con la Inmobiliaria Cundinamarquesa, ejecución de procesos estratégicos e información actualizada, oportuna y confiable.</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</si>
  <si>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</si>
  <si>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</si>
  <si>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Control y seguimiento a la cartera de los bienes inmuebles de la entidad</t>
  </si>
  <si>
    <t>Realizar la actualización permanente de la cartera de la Entidad con el fin de llevar el adecuado control sobre los valores adeudados</t>
  </si>
  <si>
    <t>Realizar las actividades de generación, control, solicitud y verificación de las contribuciones sobre el pago de los impuestos del Inventario de bienes Inmuebles de la Entidad</t>
  </si>
  <si>
    <t>Revisar y aprobar los  presupuestos de obra que sean necesarios para la contratación de obras de adecuación física de los centros de protección e inmuebles de propiedad de la Beneficencia de Cundinamarca</t>
  </si>
  <si>
    <t>Apoyo en la verificación de los presupuestos de las obras de adecuación física en los centros de protección y otros inmuebles de la Beneficencia para el mejoramiento de la calidad de vida de los usuarios con el fin de evitar el deterioro del inmueble y el cumplimiento de requerimientos técnicos</t>
  </si>
  <si>
    <t>PROCESO CONTROL INTERNO</t>
  </si>
  <si>
    <t>MISION OFICINA DE CONTROL INTERNO (Artículo 6 Decreto 145 de 2011)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</si>
  <si>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Apoyar la formulación de  las estrategias anticorrupción de acuerdo con lo establecido en el Decreto Nacional 1474 de 2011.</t>
  </si>
  <si>
    <t>Seguimiento y evaluación a la estrategia anticorrupción y de atención al ciudadano</t>
  </si>
  <si>
    <t xml:space="preserve">Practicar auditorías internas, de calidad y gestión a   los procesos y procedimientos en las diferentes áreas y centros de protección social. </t>
  </si>
  <si>
    <t>Realizar  auditorías internas y de gestión a los procesos de la Entidad</t>
  </si>
  <si>
    <t xml:space="preserve">Hacer seguimiento a los Planes de Mejoramiento  propuestos por auditorías internas,  externas  e individuales de acuerdo con los informes emitidos. </t>
  </si>
  <si>
    <t xml:space="preserve">PROCESO CONTROL DISCIPLINARIO INTERNO </t>
  </si>
  <si>
    <t>MISION OFICINA: (Artículo 7 del Decreto 145 de 2011): Ejecutar labores de dirección, coordinación y control de la aplicación del régimen disciplinario y la ejecución de acciones preventivas que contribuyan a generar criterios de acatamiento de las normas en especial las contenidas en la ley 734 de 2002.</t>
  </si>
  <si>
    <t>PROCESO GESTION TALENTO HUMANO</t>
  </si>
  <si>
    <t>MISION de la Secretaría General (Artículo 11 Decreto 145 de 2011)  coordinar y dirigir la gestión del talento humano, de los recursos informáticos, materiales y físicos; y de la gestión contractual; de acuerdo con la Gerencia General, que requiera la entidad en desarrollo de su misión institucional.</t>
  </si>
  <si>
    <t>Ejecutar el proceso de provisión de empleos, verificar el cumplimiento de  requisitos, elaboración de actos administrativos y afiliaciones seguridad social.</t>
  </si>
  <si>
    <t>Realizar el acompañamiento y seguimiento al proceso de evaluación de desempeño de los funcionarios de la Entidad en el marco de la ley.</t>
  </si>
  <si>
    <t>Hacer seguimiento al cumplimiento al nuevo Sistema de Evaluación del Desempeño en cumplimiento del Acuerdo 565 de 2016 expedido por la Comisión Nacional del servicio Civil, el cual debe aplicarse a partir del 1 de Febrero de 2017.</t>
  </si>
  <si>
    <t>(Número de funcionarios evaluados/ número total de funcionarios)  x 100</t>
  </si>
  <si>
    <t>Orientar la elaboración de los acuerdos de gestión por parte los gerentes públicos de la entidad y evaluar su cumplimiento.</t>
  </si>
  <si>
    <t>(Número de acuerdos de gestión evaluados / número total de gerentes públicos)  x 100</t>
  </si>
  <si>
    <t>Secretario General y Profesional Universitario</t>
  </si>
  <si>
    <t>Realizar inducción a los nuevos funcionarios y actualizar y difundir el manual de reinducción a los funcionarios antiguos</t>
  </si>
  <si>
    <t>Realizar el proceso de inducción a todos los funcionarios nuevos y de reinducción a todos los funcionarios cuando se presenten cambios en manuales de procesos, procedimientos y funciones</t>
  </si>
  <si>
    <t>(Número de funcionarios informados en el manual de inducción / Número de funcionarios) x 100</t>
  </si>
  <si>
    <t>Diseño del Plan Institucional de Bienestar, Capacitación e Incentivos</t>
  </si>
  <si>
    <t xml:space="preserve">Realizar las actividades programadas en el Plan Institucional de Bienestar, Capacitación e Incentivos </t>
  </si>
  <si>
    <t>(Número de actividades de Bienestar e Incentivos realizadas / Número de actividades programadas) x 100</t>
  </si>
  <si>
    <t xml:space="preserve">(Número de encuestas de bienestar con calificación satisfactoria de los funcionarios / Número total de encuestas diligenciadas) x 100 </t>
  </si>
  <si>
    <t>(Número de actividades de capacitación realizadas / Número de actividades programadas) x 100</t>
  </si>
  <si>
    <t xml:space="preserve">(Número de encuestas de capacitación con calificación satisfactoria de los funcionarios / Número total de encuestas diligenciadas) x 100 </t>
  </si>
  <si>
    <t>Formular el Programa de Salud en el Trabajo y Riesgos Laborales,  ejecución y seguimiento de las actividades del programa</t>
  </si>
  <si>
    <t>Secretario General y - y Responsable del Sistema de Seguridad y Salud en Trabajo</t>
  </si>
  <si>
    <t>Hacer seguimiento al ausentismo e identificar las causas y soluciones</t>
  </si>
  <si>
    <t>Expedir certificaciones de información consignada en las historias laborales y manuales de funciones.</t>
  </si>
  <si>
    <t>Certificar sobre la información laboral existente en los archivos de la entidad  a servidores públicos y exfuncionarios para bonos pensionales.</t>
  </si>
  <si>
    <t>(Número de certificaciones expedidas en los términos de ley / Número de certificaciones solicitadas) x 100</t>
  </si>
  <si>
    <t>Garantizar la legalidad del uso del software  ORACLE DATABASE EXPRESS EDITION versión libre, necesarios para la gestión de datos de la Entidad</t>
  </si>
  <si>
    <t>(Tamaño de la BD medido en GB/ Tamaño establecido como límite) x 100</t>
  </si>
  <si>
    <t>Gerente General,  Profesional Universitario.</t>
  </si>
  <si>
    <t>(Número  de terminales de trabajo actualizadas con licencia antivirus/ Número total de terminales) x 100</t>
  </si>
  <si>
    <t>Adelantar el proceso de adquisición de hardware obsoleto</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</si>
  <si>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</si>
  <si>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</si>
  <si>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</si>
  <si>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</si>
  <si>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</si>
  <si>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</si>
  <si>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Formular  Plan Anual de Adquisiciones</t>
  </si>
  <si>
    <t>(Plan Anual de Adquisiciones consolidado y publicado en la web / 1) x 100</t>
  </si>
  <si>
    <t>Seguimiento anual a la ejecución del  Plan Anual de Adquisiciones</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</si>
  <si>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</si>
  <si>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</si>
  <si>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</si>
  <si>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</si>
  <si>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</si>
  <si>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</si>
  <si>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</si>
  <si>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</si>
  <si>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Ejecutar actividades previas para dar de baja los bienes devolutivos que se encuentran inservibles y obsoletos y que no requiere la entidad para su normal funcionamiento, para su posterior aprobación por parte de la Gerencia.</t>
  </si>
  <si>
    <t xml:space="preserve">(Número de procesos de bajas realizados/ Número programado de bajas para la vigencia 1) x 100 </t>
  </si>
  <si>
    <t>Almacenista, Auxiliares y Gerente General</t>
  </si>
  <si>
    <t xml:space="preserve"> PROCESOS RECURSOS FISICOS Y GESTION DOCUMENTAL</t>
  </si>
  <si>
    <t>Realizar los estudios previos para contratación de vigilancia y aseguramiento de los bienes de la entidad, fotocopiado, suministro  de combustible para vehículos de la entidad y mantenimiento del parque automotor e Intermediación de Seguros</t>
  </si>
  <si>
    <t>(Número de estudios previos para contratación de servicios / los que se requieran en la vigencia) x 100</t>
  </si>
  <si>
    <t>(Número de actividades implementadas / Total de actividades programadas) x 100</t>
  </si>
  <si>
    <t xml:space="preserve">Secretario General, Profesional de Gestión Documental y Profesional Informática
</t>
  </si>
  <si>
    <t>Realizar la programación  y asignar los vehículos de la entidad al 100%  de las necesidades presentadas por los funcionarios</t>
  </si>
  <si>
    <t>Administrar y garantizar la  conservación y control de la documentación de la entidad</t>
  </si>
  <si>
    <t>Ejecución del Convenio Interadministrativo con el Archivo Nacional de la Nación (AGN) para aunar esfuerzos de asistencia técnica y administrativa en la recuperación del fondo documental de historias clínicas psiquiátricas del extinto Hospital Psiquiátrico Julio Manrique (Sibaté Cundinamarca), Fondo Documental de salud mental, de niños expósitos y otros,  para su desinfección, organización, digitalización y conservación.</t>
  </si>
  <si>
    <t>(Número de Historias clínicas debidamente archivadas)/(Número Total de Historias Clínicas trasladadas al AGN) x 100</t>
  </si>
  <si>
    <t>Profesional Especializado, Técnico Administrativo</t>
  </si>
  <si>
    <t>Realizar las trasferencias de los documentos al archivo central de la entidad, previa aplicación de TRD por los responsables en cada dependencia.</t>
  </si>
  <si>
    <t>(Número de actividades ejecutadas /Total actividades programadas) x 100%</t>
  </si>
  <si>
    <t xml:space="preserve">Eje integración y Gobernanza, programa Cundinamarca a su Servicio, Subprograma Gestión Publica Eficiente, Moderna al Servicio al Ciudadano </t>
  </si>
  <si>
    <t>(Número de respuestas y soluciones  en los términos a las PQRS / Número de PQRS de conocimiento de la dependencia de Atención al Usuario) x 100</t>
  </si>
  <si>
    <t>Brindar una Atención y orientación adecuada al ciudadano sobre los servicios que presta la beneficencia  mediante los canales definidos por la Entidad: personal, escrita, telefónica,  y a través de la web.</t>
  </si>
  <si>
    <t>Evaluar la satisfacción de los usuarios de los servicios prestados en la sede administrativa de la entidad, aplicando encuestas de satisfacción.</t>
  </si>
  <si>
    <t>Nivel Satisfacción entre bueno y excelente / Total de Encuestas de satisfacción al ciudadano aplicadas en la sede administrativa.</t>
  </si>
  <si>
    <r>
      <rPr>
        <b/>
        <sz val="9"/>
        <rFont val="Arial"/>
        <family val="2"/>
      </rPr>
      <t xml:space="preserve">Eje Estratégico: Tejido Social </t>
    </r>
    <r>
      <rPr>
        <sz val="9"/>
        <rFont val="Arial"/>
        <family val="2"/>
      </rPr>
      <t xml:space="preserve">
</t>
    </r>
    <r>
      <rPr>
        <b/>
        <sz val="9"/>
        <rFont val="Arial"/>
        <family val="2"/>
      </rPr>
      <t xml:space="preserve">
Programa: </t>
    </r>
    <r>
      <rPr>
        <sz val="9"/>
        <rFont val="Arial"/>
        <family val="2"/>
      </rPr>
      <t xml:space="preserve">LOS MÁS CAPACES
</t>
    </r>
    <r>
      <rPr>
        <b/>
        <sz val="9"/>
        <rFont val="Arial"/>
        <family val="2"/>
      </rPr>
      <t xml:space="preserve">Subprograma: </t>
    </r>
    <r>
      <rPr>
        <sz val="9"/>
        <rFont val="Arial"/>
        <family val="2"/>
      </rPr>
      <t>DISPAPACIDAD, ATENCIÓN Y PROTECCIÓN</t>
    </r>
    <r>
      <rPr>
        <b/>
        <sz val="9"/>
        <rFont val="Arial"/>
        <family val="2"/>
      </rPr>
      <t xml:space="preserve">
Proyecto</t>
    </r>
    <r>
      <rPr>
        <sz val="9"/>
        <rFont val="Arial"/>
        <family val="2"/>
      </rPr>
      <t xml:space="preserve"> PROTECCION SOCIAL A PERSONAS CON DISCAPACIDAD MENTAL EN CENTROS DE LA BENEFICENCIA DE CUNDINAMARCA </t>
    </r>
    <r>
      <rPr>
        <b/>
        <sz val="9"/>
        <rFont val="Arial"/>
        <family val="2"/>
      </rPr>
      <t xml:space="preserve">
Programa: </t>
    </r>
    <r>
      <rPr>
        <sz val="9"/>
        <rFont val="Arial"/>
        <family val="2"/>
      </rPr>
      <t xml:space="preserve">VÍCTIMAS DEL CONFLICTO ARMADO: OPORTUNIDADES PARA LA PAZ
</t>
    </r>
    <r>
      <rPr>
        <b/>
        <sz val="9"/>
        <rFont val="Arial"/>
        <family val="2"/>
      </rPr>
      <t xml:space="preserve">Subprograma: </t>
    </r>
    <r>
      <rPr>
        <sz val="9"/>
        <rFont val="Arial"/>
        <family val="2"/>
      </rPr>
      <t xml:space="preserve">Atención y Asistencia
</t>
    </r>
    <r>
      <rPr>
        <b/>
        <sz val="9"/>
        <rFont val="Arial"/>
        <family val="2"/>
      </rPr>
      <t>Programa:</t>
    </r>
    <r>
      <rPr>
        <sz val="9"/>
        <rFont val="Arial"/>
        <family val="2"/>
      </rPr>
      <t xml:space="preserve"> VÍCTIMAS DEL CONFLICTO ARMADO: OPORTUNIDADES PARA LA PAZ
</t>
    </r>
    <r>
      <rPr>
        <b/>
        <sz val="9"/>
        <rFont val="Arial"/>
        <family val="2"/>
      </rPr>
      <t xml:space="preserve">Subprograma: </t>
    </r>
    <r>
      <rPr>
        <sz val="9"/>
        <rFont val="Arial"/>
        <family val="2"/>
      </rPr>
      <t>Atención y Asistencia</t>
    </r>
  </si>
  <si>
    <t>MISIÓN SUBGERENCIA FINANCIERA: (Artículo 12 Decreto 145 de 2011) Coordinar, supervisar y controlar las actividades relacionadas con el eficiente manejo de los recursos financieros de la entidad, que garanticen, estabilidad y rendimientos óptimos, para dar sostenibilidad y cumplimiento a los programas que adelanta la entidad</t>
  </si>
  <si>
    <t>Formular, ejecutar y hacer seguimiento a las  actividades del Plan de Bienestar, Capacitación e Incentivos</t>
  </si>
  <si>
    <t>Implementar el plan de trabajo del Sistema de Seguridad y Salud en Trabajo en la entidad para la vigencia</t>
  </si>
  <si>
    <t>Seguimiento permanente al tamaño de la base de datos que no supere los 12GB</t>
  </si>
  <si>
    <t>Realizar el mantenimiento de los equipos de cómputo de la entidad de acuerdo a las garantías y contratación del servicio.</t>
  </si>
  <si>
    <t>(Número de solicitudes atendidas / Número de solicitudes recibidas) x 100</t>
  </si>
  <si>
    <t>Realizar actualización de la documentación del Sistema de Gestión e Indicadores de la entidad.</t>
  </si>
  <si>
    <t xml:space="preserve">Gerente,  Subgerente, Profesionales de Proteccion Social y Contratación </t>
  </si>
  <si>
    <t xml:space="preserve">Profesional en trabajo social.  </t>
  </si>
  <si>
    <t xml:space="preserve">Profesional en trabajo social y equipo de apoyo de centros de protección cuando sea necesario.
</t>
  </si>
  <si>
    <t>(Número de actividades ejecutadas/Número Actividades programadas) x 100</t>
  </si>
  <si>
    <t>(Número de respuestas a solicitudes de conceptos / Número de solicitudes en la vigencia) x 100</t>
  </si>
  <si>
    <t>Jefe de la Oficina Asesora Jurídica  y abogados internos</t>
  </si>
  <si>
    <t>Jefe de la Oficina Asesora Jurídica  y abogados internos y técnico</t>
  </si>
  <si>
    <t>Jefe Oficina Control Disciplinario Interno</t>
  </si>
  <si>
    <t>(Plan Anual de Adquisiciones Actualizado/1) x 100</t>
  </si>
  <si>
    <t>PROCESO GESTIÓN INFORMÁTICA</t>
  </si>
  <si>
    <t>PROCESO  GESTIÓN  ALMACEN E INVENTARIOS</t>
  </si>
  <si>
    <t>PROCESO ATENCIÓN AL CIUDADANO</t>
  </si>
  <si>
    <t>Recibir y dar trámite interno o externo según su naturaleza a todas las peticiones, quejas, reclamos y sugerencias que se presenten en la entidad de manera escrita, verbal (personal) telefónico, correo electrónico, página web.
Hacer seguimiento a la solución y respuesta.
Enviar las repuestas en los términos previstos en la ley</t>
  </si>
  <si>
    <t xml:space="preserve"> PROCESO GESTIÓN CONTRACTUAL</t>
  </si>
  <si>
    <t>INICIAL (Enero 2019)</t>
  </si>
  <si>
    <t>META (Diciembre 2019)</t>
  </si>
  <si>
    <t>Gerente y Secretario General</t>
  </si>
  <si>
    <t xml:space="preserve">Publicación de informes cuatrimestrales en la pagina web,  según lo  establecido en  el decreto 1474 de 2011 </t>
  </si>
  <si>
    <t xml:space="preserve">Efectuar el seguimiento al mapa de riesgos de acuerdo con las estrategias planteadas por la oficina de control interno para este fin  </t>
  </si>
  <si>
    <t xml:space="preserve">Hacer seguimiento a  los procesos en todas las  áreas, al mapa de riesgos de cada dependencia dentro de  la escala bajo, medio y alto        </t>
  </si>
  <si>
    <t>Proteger de manera integral a 720 Personas Mayores en los centros de protección de la Beneficencia</t>
  </si>
  <si>
    <t>Realizar el Seguimiento a la Gestión institucional</t>
  </si>
  <si>
    <t>Coordinar y  llevar a cabo la Audiencia Pública Anual de Rendición de Cuentas</t>
  </si>
  <si>
    <t>Gerente General, Jefe de Oficina, Profesional  y Técnico  de la Oficina Asesora de Planeación</t>
  </si>
  <si>
    <t>(Número de documentos actualizados y socializados /Número total de solicitudes de actualización) x 100</t>
  </si>
  <si>
    <t>Jefe de Oficina, Profesional Técnico y  Profesional  de la Oficina de Planeación</t>
  </si>
  <si>
    <t>Realizar sensibilización sobre los diferentes temas del Sistema Integrado de Gestión a  los funcionarios de la entidad.</t>
  </si>
  <si>
    <t>(Número actividades de sensibilización realizadas / Número actividades programadas) x 100</t>
  </si>
  <si>
    <t>Participar en el proceso de Auditoría Interna y Externa de la Entidad</t>
  </si>
  <si>
    <t xml:space="preserve">(Número de Actividades realizadas / Número de Actividades Programadas) x 100 </t>
  </si>
  <si>
    <t>Equipo de la Oficina de Planeación</t>
  </si>
  <si>
    <t>Coordinar y llevar a cabo el ejercicio de Revisión por la Dirección y elaboración del informe.</t>
  </si>
  <si>
    <t>(1 informe de Revisión por la dirección elaborado y publicado / 1 programado) x 100</t>
  </si>
  <si>
    <t>Elaboración y publicación del plan Anticorrupción y Atención al Ciudadano</t>
  </si>
  <si>
    <t>(1 Plan Anticorrupción formulado 2019 y publicado / 1 Plan   programado) x 100</t>
  </si>
  <si>
    <t>Lograr en la vigencia el mantenimiento de la certificación del Sistema Integrado de Gestión de la Entidad</t>
  </si>
  <si>
    <t>Implementar el  MIPG y socializar con todos los responsables de los procesos involucrados</t>
  </si>
  <si>
    <t xml:space="preserve">(Número de Actividades ejecutadas)  / Número de Actividades programadas ) x 100 </t>
  </si>
  <si>
    <t>Reportar a la Secretaría General los informes periódicos emitidos por la dependencia, para publicarlos en el portal web de la entidad en cumplimiento de la normatividad vigente.</t>
  </si>
  <si>
    <t>(Número de informes publicados en el portal de la entidad / Número de informes de la dependencia que se deban publicar) *100</t>
  </si>
  <si>
    <t>Mantener actualizado el link de Transparencia y acceso a la Información,  en el portal web de la entidad, con los informes periódicos emitidos por las diferentes dependencias de la entidad, en cumplimiento de la normatividad vigente.</t>
  </si>
  <si>
    <t>Implementar las actividades referentes a Gobierno y Seguridad Digital, racionalización de trámites, ley de transparencia, anticorrupción y datos abiertos que hacen parte de la Dimensión de información y comunicación en el marco del Modelo Integrado de Planeación y Gestión (MIPG)</t>
  </si>
  <si>
    <t>Elaborar los estudios previos a la contratación que sea necesaria para la prestación de los servicios de vigilancia, aseguramiento de bienes de la entidad, de gestión documental, combustible y mantenimiento del parque automotor</t>
  </si>
  <si>
    <t>Indice de cumplimiento de planes de acción de la entidad</t>
  </si>
  <si>
    <t>Participar en los Comités, Subcomités y Mesas de trabajo relacionados con la políticas públicas sociales departamentales de atención a las personas mayores y personas con discapacidad mental.</t>
  </si>
  <si>
    <t>Realizar seguimiento al  Plan de Acción, Plan Indicativo, POAI y Plan de Asistencia Técnica.</t>
  </si>
  <si>
    <t>Proteger de manera integral a las personas mayores que ingresan a los programas de protección de la Beneficencia en 5 centros.</t>
  </si>
  <si>
    <t>Proteger de manera integral a  las personas con discapacidad mental que ingresan a los programas de protección de la Beneficencia en 3 centros.</t>
  </si>
  <si>
    <t>(Número de niños y  niñas protegidos en el período/ 110 programado) x 100</t>
  </si>
  <si>
    <t>(Número de adolescentes protegidos en el período / 150 Programado en el período) x 100</t>
  </si>
  <si>
    <t>(Número de contratos suscritos / Numero de contratos requeridos) x 100</t>
  </si>
  <si>
    <t>Administrar la ejecución presupuestal de los recursos asignados para la protección de las personas mayores en los centros de la Beneficencia.</t>
  </si>
  <si>
    <t>Garantizar el recaudo y la ejecución presupuestal del valor asignado</t>
  </si>
  <si>
    <t>Estados Financieros Vigencia 2018 debidamente aprobados por el Consejo Directivo de la Entidad</t>
  </si>
  <si>
    <t>Revisión, Verificación  y Consolidación de toda la información contable producida durante la Vigencia Fiscal de 2018</t>
  </si>
  <si>
    <t>Programa : ENVEJECIMIENTO ACTIVO Y VEJEZ  
Subprograma: ENVEJECIMIENTO Y VEJEZ CON ATENCIÓN Y PROTECCIÓN
Proyecto PROTECCION SOCIAL A PERSONAS ADULTAS MAYORES  EN CENTROS DE LA BENEFICENCIA DE CUNDINAMARCA
Programa: LOS MÁS CAPACES
Subprograma: DISPAPACIDAD, ATENCIÓN Y PROTECCIÓN
Proyecto PROTECCION SOCIAL A PERSONAS CON DISCAPACIDAD MENTAL EN CENTROS DE LA BENEFICENCIA DE CUNDINAMARCA 
Programa: VÍCTIMAS DEL CONFLICTO ARMADO: OPORTUNIDADES PARA LA PAZ
Subprograma: Atención y Asistencia</t>
  </si>
  <si>
    <t>(Número de procesos judiciales activos con seguimiento/ Total procesos activos) x 100</t>
  </si>
  <si>
    <t>Secretario General, Profesional Especializado</t>
  </si>
  <si>
    <t>Participar en las actividades programadas para la implementación y certificación del Sistema Integrado de Planeacion y Gestión (MIGP), como  jornadas de capacitación,  entrega de insumos, actualización documental, reporte de informes e indicadores de gestión, cierre de acciones, auditorías internas y externas, etc.).</t>
  </si>
  <si>
    <t>Reportar la medición de indicadores de consumo de papelería y consumo de combustibles al sistema de Gestión Ambiental de la entidad liderado por la Secretaría General y a la Secretaría Ambiental</t>
  </si>
  <si>
    <t>(Número de Reporte de Indicadores / Numero de solicitudes) x 100</t>
  </si>
  <si>
    <t>Realizar seguimiento a la estrategia anticorrupción y atención al ciudadano</t>
  </si>
  <si>
    <t xml:space="preserve">Generar espacios de socialización sobre el Modelo Integral de Planeacion y Gestión </t>
  </si>
  <si>
    <t>Apoyar la implementación del módulo de archivo consistente en automatizar actividades como: Préstamo digitalización de documentos, ubicación de expedientes y cargue de archivos digitalizados. Módulo que quedará integrado  al sistema de Gestión documental Orfeo.</t>
  </si>
  <si>
    <t>Secretario General, Profesional Universitario</t>
  </si>
  <si>
    <t>Realizar las actividades relacionadas con racionalización de trámites, ley de transparencia, anticorrupción y datos abiertos de la dimensión "Gobierno y Seguridad Digital" del MIPG</t>
  </si>
  <si>
    <t>Eje Estratégico: Tejido Social 
Programa: ENVEJECIMIENTO ACTIVO Y VEJEZ  
Programa: LOS MÁS CAPACES
Eje Estratégico: Integración y Gobernanza
Programa: Cundinamarca a su Servicio, Subprograma: Buenas prácticas de gobierno</t>
  </si>
  <si>
    <t>Proteger y restablecer derechos a niños y  niñas en los centros de protección de la Beneficencia.
Este programa de protección lo ejecuta el ICBF en centros de protección social de la Beneficencia</t>
  </si>
  <si>
    <t>Proteger y restablecer derechos a los y las adolescentes en los centros de protección de la Beneficencia.
Este programa de protección lo ejecuta el ICBF en centros de protección social de la Beneficencia</t>
  </si>
  <si>
    <r>
      <rPr>
        <b/>
        <sz val="9"/>
        <rFont val="Arial"/>
        <family val="2"/>
      </rPr>
      <t>Eje Estratégico</t>
    </r>
    <r>
      <rPr>
        <sz val="9"/>
        <rFont val="Arial"/>
        <family val="2"/>
      </rPr>
      <t xml:space="preserve">: Tejido Social 
</t>
    </r>
    <r>
      <rPr>
        <b/>
        <sz val="9"/>
        <rFont val="Arial"/>
        <family val="2"/>
      </rPr>
      <t>Programa</t>
    </r>
    <r>
      <rPr>
        <sz val="9"/>
        <rFont val="Arial"/>
        <family val="2"/>
      </rPr>
      <t xml:space="preserve">:  TEMPRANAS SONRISAS.  </t>
    </r>
    <r>
      <rPr>
        <b/>
        <sz val="9"/>
        <rFont val="Arial"/>
        <family val="2"/>
      </rPr>
      <t>Subprograma:</t>
    </r>
    <r>
      <rPr>
        <sz val="9"/>
        <rFont val="Arial"/>
        <family val="2"/>
      </rPr>
      <t xml:space="preserve"> INFANCIA EN AMBIENTES PROTECTORES. </t>
    </r>
    <r>
      <rPr>
        <b/>
        <sz val="9"/>
        <rFont val="Arial"/>
        <family val="2"/>
      </rPr>
      <t>Proyecto</t>
    </r>
    <r>
      <rPr>
        <sz val="9"/>
        <rFont val="Arial"/>
        <family val="2"/>
      </rPr>
      <t xml:space="preserve">:  PROTECCION SOCIAL A NIÑOS Y NIÑAS EN CENTROS DE LA BENEFICENCIA DE CUNDINAMARCA
</t>
    </r>
    <r>
      <rPr>
        <b/>
        <sz val="9"/>
        <rFont val="Arial"/>
        <family val="2"/>
      </rPr>
      <t>Programa</t>
    </r>
    <r>
      <rPr>
        <sz val="9"/>
        <rFont val="Arial"/>
        <family val="2"/>
      </rPr>
      <t xml:space="preserve"> ADOLESCENTES CAMBIOS CON SEGURIDAD. </t>
    </r>
    <r>
      <rPr>
        <b/>
        <sz val="9"/>
        <rFont val="Arial"/>
        <family val="2"/>
      </rPr>
      <t xml:space="preserve">Subprograma: </t>
    </r>
    <r>
      <rPr>
        <sz val="9"/>
        <rFont val="Arial"/>
        <family val="2"/>
      </rPr>
      <t xml:space="preserve">ADOLESCENCIA EN AMBIENTES PROTECTORES. </t>
    </r>
    <r>
      <rPr>
        <b/>
        <sz val="9"/>
        <rFont val="Arial"/>
        <family val="2"/>
      </rPr>
      <t xml:space="preserve">Proyecto: </t>
    </r>
    <r>
      <rPr>
        <sz val="9"/>
        <rFont val="Arial"/>
        <family val="2"/>
      </rPr>
      <t>PROTECCION SOCIAL A LOS Y LAS  ADOLESCENTES EN CENTROS DE LA BENEFICENCIA DE CUNDINAMARCA</t>
    </r>
  </si>
  <si>
    <r>
      <rPr>
        <b/>
        <sz val="9"/>
        <rFont val="Arial"/>
        <family val="2"/>
      </rPr>
      <t>Eje Estratégico:</t>
    </r>
    <r>
      <rPr>
        <sz val="9"/>
        <rFont val="Arial"/>
        <family val="2"/>
      </rPr>
      <t xml:space="preserve"> Tejido Social 
</t>
    </r>
    <r>
      <rPr>
        <b/>
        <sz val="9"/>
        <rFont val="Arial"/>
        <family val="2"/>
      </rPr>
      <t xml:space="preserve">Programa </t>
    </r>
    <r>
      <rPr>
        <sz val="9"/>
        <rFont val="Arial"/>
        <family val="2"/>
      </rPr>
      <t xml:space="preserve">: ENVEJECIMIENTO ACTIVO Y VEJEZ </t>
    </r>
    <r>
      <rPr>
        <b/>
        <sz val="9"/>
        <rFont val="Arial"/>
        <family val="2"/>
      </rPr>
      <t xml:space="preserve"> </t>
    </r>
    <r>
      <rPr>
        <sz val="9"/>
        <rFont val="Arial"/>
        <family val="2"/>
      </rPr>
      <t xml:space="preserve">
</t>
    </r>
    <r>
      <rPr>
        <b/>
        <sz val="9"/>
        <rFont val="Arial"/>
        <family val="2"/>
      </rPr>
      <t>Subprograma:</t>
    </r>
    <r>
      <rPr>
        <sz val="9"/>
        <rFont val="Arial"/>
        <family val="2"/>
      </rPr>
      <t xml:space="preserve"> ENVEJECIMIENTO Y VEJEZ CON ATENCIÓN Y PROTECCIÓN
</t>
    </r>
    <r>
      <rPr>
        <b/>
        <sz val="9"/>
        <rFont val="Arial"/>
        <family val="2"/>
      </rPr>
      <t>Proyecto</t>
    </r>
    <r>
      <rPr>
        <sz val="9"/>
        <rFont val="Arial"/>
        <family val="2"/>
      </rPr>
      <t xml:space="preserve"> PROTECCION SOCIAL A PERSONAS ADULTAS MAYORES  EN CENTROS DE LA BENEFICENCIA DE CUNDINAMARCA
</t>
    </r>
    <r>
      <rPr>
        <b/>
        <sz val="9"/>
        <rFont val="Arial"/>
        <family val="2"/>
      </rPr>
      <t xml:space="preserve">Programa: </t>
    </r>
    <r>
      <rPr>
        <sz val="9"/>
        <rFont val="Arial"/>
        <family val="2"/>
      </rPr>
      <t xml:space="preserve">VÍCTIMAS DEL CONFLICTO ARMADO: OPORTUNIDADES PARA LA PAZ
</t>
    </r>
    <r>
      <rPr>
        <b/>
        <sz val="9"/>
        <rFont val="Arial"/>
        <family val="2"/>
      </rPr>
      <t xml:space="preserve">Subprograma: </t>
    </r>
    <r>
      <rPr>
        <sz val="9"/>
        <rFont val="Arial"/>
        <family val="2"/>
      </rPr>
      <t>Atención y Asistencia</t>
    </r>
  </si>
  <si>
    <t>Indice de variación de Número de  usuarios ingresados por convenio o  contrato con respecto a la vigencia anterior</t>
  </si>
  <si>
    <t>(Número de políticas públicas con Participación de la Beneficencia / Número de políticas públicas sociales  convocadas por el Departamento) x 100</t>
  </si>
  <si>
    <r>
      <rPr>
        <b/>
        <sz val="9"/>
        <rFont val="Arial"/>
        <family val="2"/>
      </rPr>
      <t xml:space="preserve">Programas: </t>
    </r>
    <r>
      <rPr>
        <sz val="9"/>
        <rFont val="Arial"/>
        <family val="2"/>
      </rPr>
      <t xml:space="preserve">
TEMPRANAS SONRISAS
ADOLESCENTES CAMBIOS CON SEGURIDAD
ENVEJECIMIENTO ACTIVO Y VEJEZ
LOS MÁS CAPACES
VÍCTIMAS DEL CONFLICTO ARMADO: OPORTUNIDADES PARA LA PAZ
</t>
    </r>
  </si>
  <si>
    <t>Enviar a la Secretaría General los informes periódicos emitidos por la dependencia, que deban publicarse en el portal web de la entidad en cumplimiento de la normatividad vigente.</t>
  </si>
  <si>
    <t>Actualización continua de las normas internacionales según normatividad de la Contaduría General de la Nación.</t>
  </si>
  <si>
    <t>Actualizar las normas internacionales según requerimientos y normatividad establecida por la Contaduría General de la Nación.</t>
  </si>
  <si>
    <t>(Número de Informes presentados/ Número de Informes reglamentados 60) x 100</t>
  </si>
  <si>
    <t>(Número de  nuevos módulos y procesos implementados / Número de  módulos contratados) x 100</t>
  </si>
  <si>
    <t>(Número de informes publicados en el portal de la entidad / Número de informes de la dependencia que se deban publicar) x 100</t>
  </si>
  <si>
    <t>(Estrategia anticorrupción y de atención al ciudadano diseñada y publicada en la web de la entidad /1 programado)  x 100</t>
  </si>
  <si>
    <t>(Número de informes publicados en la pagina web / 3 informes ordenados en el Decreto 1474 de 2011)  x 100</t>
  </si>
  <si>
    <t>(Número de informes de seguimiento a mapas de riesgo y corrupción  publicados en la página web / 2 informes)  x 100</t>
  </si>
  <si>
    <t xml:space="preserve">(Número Total auditorías  de calidad y Gestión  realizadas / 13  Total  auditorías programadas) x 100 </t>
  </si>
  <si>
    <t xml:space="preserve">(Número de informes entregados a entes de control / 14 informes ordenados) x 100    </t>
  </si>
  <si>
    <t xml:space="preserve">(Número Total de hallazgos subsanados por las dependencias/ Número de hallazgos reportados en planes de mejoramiento) x 100 </t>
  </si>
  <si>
    <t>(Actividades de capacitación realizadas / 2 actividades Programadas ) x 100</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</si>
  <si>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</si>
  <si>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</si>
  <si>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</si>
  <si>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</si>
  <si>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</si>
  <si>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(Número Funcionarios informados a través de circulares preventivas de faltas disciplinarias o capacitados / Total funcionarios) x 100</t>
  </si>
  <si>
    <t>Número de actividades realizadas/Número de actividades programadas) x 100</t>
  </si>
  <si>
    <t>(Informe de medición de ausentismo de la Entidad  divulgado y publicado / 1 programado) x 100</t>
  </si>
  <si>
    <t>(Número de actividades realizadas / Número total de actividades programadas) x 100</t>
  </si>
  <si>
    <t>(Número de actividades  automatizadas / Total de actividades contratadas) x 100</t>
  </si>
  <si>
    <t>Implementar el Sistema de Gestión Documental ORFEO en el Archivo General de la entidad</t>
  </si>
  <si>
    <t>Lograr el 100% de implementación del Sistema de Gestión Documental Orfeo en el archivo general de la entidad</t>
  </si>
  <si>
    <t>(Número de personas que calificaron su nivel de Satisfacción entre bueno y excelente / Número total de personas encuestadas) x 100</t>
  </si>
  <si>
    <t>(Recursos Ejecutados en el período/Recursos Asignados en el período 16.328.717.492) x 100</t>
  </si>
  <si>
    <t>(Recursos recaudados en el período/Recursos programados para recaudo en el período 49.518.216.350) x 100</t>
  </si>
  <si>
    <t>En coordinación con las dependencias competentes en la planeación y ejecución de proyectos de inversión de la entidad y con la Secretaría de Planeación, formular los proyectos de inversión que requiera la entidad,  registrarlos en Banco Departamental de Proyectos y mantenerlos actualizados de acuerdo a las directrices de la Gerencia.</t>
  </si>
  <si>
    <t xml:space="preserve">En coordinación con las demás dependencias de la entidad, formular los Planes de Acción 2019, de Asistencia Técnica 2019 y Plan Operativo Anual de inversión vigencia 2020. </t>
  </si>
  <si>
    <t>Participar en las actividades de formulación e implementación de políticas públicas sociales del Departamento, en las cuales se convoque a la entidad y delegue la Gerencia.</t>
  </si>
  <si>
    <t>Realizar los ajustes necesarios al sistema integrado de información financiera e incluir los módulos de Gestión de Bienes Inmuebles y Gestión de cartera</t>
  </si>
  <si>
    <t xml:space="preserve">Implementar y articular los módulos de Gestión de Bienes Inmuebles y Gestión de Cartera del nuevo sistema de información financiera, (SIIWEB) para el trabajo en línea y la generación información actualizada en tiempo real. </t>
  </si>
  <si>
    <t>Contar con el soporte Técnico  del Sistema integral SWIM con el fin de garantizar la funcionalidad de los módulos, refuerzo capacitación a  usuarios nuevos e implementación de nueva normativa.</t>
  </si>
  <si>
    <t xml:space="preserve">(Número de contratos suscritos/ Número de contratos requeridos) x 100 </t>
  </si>
  <si>
    <t>(Número de actividades realizadas / Numero actividades programadas) x 100</t>
  </si>
  <si>
    <t>(Número de proyectos formulados y actualizados / Número Total de formulaciones y actualizaciones requeridas) x 100</t>
  </si>
  <si>
    <t>(Número de reportes de seguimiento a la ejecución física y financiera del plan de acción y plan indicativo en el SAP / 12 programados) x 100</t>
  </si>
  <si>
    <t>(Número de informes publicados en el portal de la entidad / Número de informes a publicar - 8) x 100</t>
  </si>
  <si>
    <t>(Número de personas mayores protegidas en el período / 720 programadas) x 100</t>
  </si>
  <si>
    <t>(Número de Modelos de Atención actualizado para la protección social de Personas Mayores/ 1 programado) x 100</t>
  </si>
  <si>
    <t>(Número de visitas realizadas/ 60 programadas) x 100</t>
  </si>
  <si>
    <t>(Número de Adultos Mayores con condición normal nutricional/ Número total de Adultos Mayores atendidos) x 100</t>
  </si>
  <si>
    <t>(Número de personas con discapacidad mental protegidas en el período / 1200 Programado) x 100</t>
  </si>
  <si>
    <t>(Número de Modelos de Atención actualizado para la protección social de Personas con discapacidad mental / 1 programado) x 100</t>
  </si>
  <si>
    <t>(Número de visitas realizadas/ 72 programadas) x 100</t>
  </si>
  <si>
    <t>(Número de Estados Financieros  Aprobados/Total programados 1) x 100</t>
  </si>
  <si>
    <r>
      <t>(Número de informes publicados en el portal de la entidad / Número de informes de la dependencia que se deban publicar</t>
    </r>
    <r>
      <rPr>
        <sz val="9"/>
        <color indexed="10"/>
        <rFont val="Arial"/>
        <family val="2"/>
      </rPr>
      <t xml:space="preserve"> </t>
    </r>
    <r>
      <rPr>
        <sz val="9"/>
        <rFont val="Arial"/>
        <family val="2"/>
      </rPr>
      <t>) x 100</t>
    </r>
  </si>
  <si>
    <t>(Número de reuniones realizadas / 10 Reuniones programadas) x 100</t>
  </si>
  <si>
    <t>(Plan Institucional de Bienestar Capacitación e Incentivos formulado y aprobado /1) x 100</t>
  </si>
  <si>
    <t>MISIÓN (Art. 5.  Decreto 145 DE 2011): Administrar en forma eficiente los recursos humanos, económicos, físicos, financieros y técnicos de la Entidad, asegurando su crecimiento sostenido en concordancia con el ordenamiento jurídico que la rige, la misión institucional y el Plan de Desarrollo del Departamento. Sus funciones serán las señaladas en el Decreto Ordenanzal 00265 y las demás que las modifiquen o adicionen.</t>
  </si>
  <si>
    <r>
      <rPr>
        <b/>
        <sz val="10"/>
        <rFont val="Arial"/>
        <family val="2"/>
      </rPr>
      <t xml:space="preserve">FORMATO:  </t>
    </r>
    <r>
      <rPr>
        <sz val="10"/>
        <rFont val="Arial"/>
        <family val="2"/>
      </rPr>
      <t>SEGUIMIENTO AL PLAN DE ACCIÓN</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</si>
  <si>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</si>
  <si>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</si>
  <si>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rPr>
        <b/>
        <sz val="10"/>
        <rFont val="Arial"/>
        <family val="2"/>
      </rPr>
      <t>PROCESO:</t>
    </r>
    <r>
      <rPr>
        <sz val="10"/>
        <rFont val="Arial"/>
        <family val="2"/>
      </rPr>
      <t xml:space="preserve">  GESTIÓN INTEGRAL</t>
    </r>
  </si>
  <si>
    <t>MEDICION DE LA GESTION</t>
  </si>
  <si>
    <t>PROCESOS PLANEACIÓN ESTRATÉGICA Y GESTIÓN INTEGRAL</t>
  </si>
  <si>
    <t xml:space="preserve">Mantener el Sistema Integrado de Gestión </t>
  </si>
  <si>
    <t xml:space="preserve">Garantizar desde la dependencia las comunicaciones, transparencia y acceso a la información </t>
  </si>
  <si>
    <t>Apoyar desde la dependencia la implementación del Modelo Integrado de Planeación y Gestión (MIPG)</t>
  </si>
  <si>
    <t>Mantener certificado el Sistema Integrado de Gestión</t>
  </si>
  <si>
    <t>Participar en las actividades programadas para la implementación y certificación del Sistema Integrado de Planeacion y Gestión (MIGP), como  jornadas de capacitación,  entrega de insumos, actualización documental, reporte de informes e indicadores de gestión, cierre de acciones, auditorías internas y externas, plan anticorrupción y gestión del talento humano, etc.).</t>
  </si>
  <si>
    <t>Participar en las actividades programadas para la implementación y certificación del Sistema Integrado de Planeacion y Gestión (MIGP), como  jornadas de capacitación,  entrega de insumos, actualización documental, reporte de informes e indicadores de gestión, cierre de acciones, auditorías internas y externas, comunicaciones, transparencia, acceso a la información, etc.).</t>
  </si>
  <si>
    <t>Participar en las actividades programadas para la implementación y certificación del Sistema Integrado de Planeacion y Gestión (MIGP), como  jornadas de capacitación, Realizar las actividades relacionadas con servicio a la ciudadanía, participación ciudadana y plan anticorrupción, actualización documental, reporte de informes e indicadores de gestión, cierre de acciones, auditorías internas y externas, etc.).</t>
  </si>
  <si>
    <t>Las transferencias se realizarán a demanda de acuerdo a las necesidades de cada dependencia</t>
  </si>
  <si>
    <t>2 procesos con pliego de cargos</t>
  </si>
  <si>
    <t>fallo</t>
  </si>
  <si>
    <t>12 acuerdos de Gestión evaluados por el Gerente y que corresponden a los cargos de LNR</t>
  </si>
  <si>
    <t>Se realizaron 2 informes trimestrales</t>
  </si>
  <si>
    <t>Secretario General, Técnicos y Auxiliares</t>
  </si>
  <si>
    <t>Gerente General, Profesionales donde está identificada la necesidad, Profesional Universitario (Informática).</t>
  </si>
  <si>
    <t>Aprobar por medio de acto administrativo el Programa de Gestión Documental de la entidad, publicarlo en la sección de Transparencia y acceso a la información pública del portal Web</t>
  </si>
  <si>
    <t>Todos los mapas de riesgos fueron revisados y actualizados por los líderes de los procesos en acompañamiento de la Oficina de Planeación</t>
  </si>
  <si>
    <t xml:space="preserve">Los 4 proyectos (protección a la niñez, adolescencia, personas mayores y personas con discapacidad mental) orientados a cumplir metas del Plan Departamental de Desarrollo, están formulados, actualizados y debidamente registrados en Banco Departamental de Proyectos, de acuerdo a los requerimientos de la entidad. 
En 2019 se han ejecutado con presupuesto de la entidad los proyectos de protección al adulto mayor y a las personas con discapacidad mental.
La protección a los niños, niñas y adolescentes está a cargo de ICBF en dos centros de protección de la Beneficencia. </t>
  </si>
  <si>
    <t>Se han realizado 32 visitas de supervisión a los centros de bienestar del adulto mayor, de 60 programadas, cumpliendo la meta programada para el período.</t>
  </si>
  <si>
    <t>La Beneficencia actualizó su Sistema de Gestión de Calidad a la NTC-ISO 9001:2015, logrando la renovación del Certificado de Calidad y SC-CER250232 IQNET, expedidas por el Icontec, para todos los centros de protección y la sede administrativa, cumpliendo los parámetros técnicos y estándares exigidos.</t>
  </si>
  <si>
    <t>Se formuló el plan de compras  2019, con insumos enviados por todas las dependencias y se encuentra publicado en el SECOP II y en el portal web de la entidad.</t>
  </si>
  <si>
    <t>Publicado el plan de compras 2019 y su informe de seguimiento en el portal web de la entidad</t>
  </si>
  <si>
    <t>Consolidar y presentar  informe estadístico de atención a víctimas del conflicto armado VCA</t>
  </si>
  <si>
    <t>Profesional Oficina Planeación</t>
  </si>
  <si>
    <t>(Número informes elaborados / 12 programados) x 100</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</si>
  <si>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</si>
  <si>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</si>
  <si>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</si>
  <si>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Oficina Asesora Jurídica</t>
  </si>
  <si>
    <t>Jefe  de  Oficina  de  Gestión  Integral de   Bienes    Inmuebles,   Profesional Universitario</t>
  </si>
  <si>
    <t>Gerente  General,  Jefe  de  Oficina  de Bienes Inmuebles, Arquitecto</t>
  </si>
  <si>
    <t>Fiduciarias, Gerente y Jefe de Oficina de Bienes inmuebles</t>
  </si>
  <si>
    <t>Se ha ingresado al aplicativo de inventario, el 90% de los bienes devolutivos dispuestos en los centros de protección y en el área administrativa de la Beneficencia</t>
  </si>
  <si>
    <t>Revisó y ajustó Doris Lozano, Profesional Oficina Asesora de Planeación</t>
  </si>
  <si>
    <t xml:space="preserve">El 60,4% corresponde al promedio del índice del estado nutricional normal de las personas mayores atendidas en los 5 Centros de Bienestar del Adulto Mayor de la Beneficencia, así:
San pedro Claver 57%
San José en Facatativá 74%
Belmira en Fusagasugá 60% C.B.A en Arbelaez 36%
C.B.A. en Villeta 75%. </t>
  </si>
  <si>
    <t>Se realiza actualización técnica de los servicios y modelo de atención, descrito en los anexos técnicos, de acuerdo al proceso  competitivo realizado para el periodo de Marzo 2019 a Enero 2020 y por el período Julio 02 de 2019 a Enero de 2020.</t>
  </si>
  <si>
    <t>La Secretaria General de la entidad solicitó la revisión a 3 resoluciones.</t>
  </si>
  <si>
    <t xml:space="preserve">Expedir acto administrativo sobre la información reservada y clasificada de la entidad
Capacitar a los funcionarios de la entidad en la Ley de Transparencia y acceso a la información pública y su comprensión como un derecho fundamental que permite el ejercicio de otros derechos fundamentales de los ciudadanos.  responsable Oficina Jurídica </t>
  </si>
  <si>
    <t>2 procesos se archivaron, dos pasaron a investigación y dos se encuentran al despacho</t>
  </si>
  <si>
    <t>continúan en investigación- en pruebas</t>
  </si>
  <si>
    <t>Evaluar la satisfacción de los usuarios de los servicios de protección social, aplicando encuestas de satisfacción.</t>
  </si>
  <si>
    <t xml:space="preserve">Todos los procesos de contratación son publicados mediante la Plataforma Secop, en sus versiones I y II, por tanto todos los documentos de la etapa pre contractual, contractual y pots contractual deben ser publicados por este medio </t>
  </si>
  <si>
    <t xml:space="preserve"> SEGUIMIENTO Y EVALUACION  (realiza Oficina Asesora de Planeación)</t>
  </si>
  <si>
    <t>Dimensiones y políticas del MIPG (Modelo Integrado de Gestión)</t>
  </si>
  <si>
    <t>Formulación del Código de Integridad bajo los lineamientos de ley</t>
  </si>
  <si>
    <t>Actualizar e implementar el CÓDIGO DE INTEGRIDAD de la entidad</t>
  </si>
  <si>
    <t>Se renovó la certificación en  Calidad de acuerdo a la Normas Técnicas de calidad NTC-ISO IS09001:2015 y certificado internacional IQNET  SC-CER 250232, otorgados por el Instituto Colombiano de Normas Técnicas y Certificación ICONTEC en fecha 14 de junio de 2019.</t>
  </si>
  <si>
    <t>(Número de mapas de riesgos actualizados y socializados por proceso / Número de Mapas de riesgos existentes) x 100</t>
  </si>
  <si>
    <t>Gerente General y Comité de Gestión Institucional y Desempeño</t>
  </si>
  <si>
    <t>Fortalecer la convocatoria a la ciudadanía y grupos de valor para los procesos de participación en la planeación y control social
Se realizará  una jornada adicional de rendición pública de cuentas - responsable comité de gestión institucional y desempeño y Oficina de Planeación.  Fecha limite diciembre 30 de 2019</t>
  </si>
  <si>
    <r>
      <t>Diligenciado el reporte de indicadores de la vigencia 2018.  Pendiente el resultado que entrega la Secretaría de Ambiente sobre la compensación que debemos hacer por el consumo de papel y emisión de CO</t>
    </r>
    <r>
      <rPr>
        <vertAlign val="subscript"/>
        <sz val="9"/>
        <rFont val="Arial"/>
        <family val="2"/>
      </rPr>
      <t xml:space="preserve">2 </t>
    </r>
    <r>
      <rPr>
        <sz val="9"/>
        <rFont val="Arial"/>
        <family val="2"/>
      </rPr>
      <t>al ambiente.
En este reporte colabora a la oficina de Planeación, la Técnico de la Oficina de Gestión integral  de Bienes Inmuebles</t>
    </r>
  </si>
  <si>
    <t>oficina Asesora de Planeación</t>
  </si>
  <si>
    <r>
      <rPr>
        <b/>
        <sz val="9"/>
        <rFont val="Arial"/>
        <family val="2"/>
      </rPr>
      <t>Dimensión 3)</t>
    </r>
    <r>
      <rPr>
        <sz val="9"/>
        <rFont val="Arial"/>
        <family val="2"/>
      </rPr>
      <t xml:space="preserve"> Gestión con Valores para Resultados 
De la ventanilla hacia adentro: 
• Fortalecimiento organizacional y simplificación de procesos 
• Gestión Presupuestal y eficiencia del Gasto público 
• Gobierno digital 
• Seguridad digital 
• Defensa jurídica
Mejora normativa Relación Estado Ciudadano: 
• Racionalización de Trámites 
• Participación ciudadana en la gestión pública 
• Servicio al Ciudadano
• Gobierno Digital 
• Integridad</t>
    </r>
  </si>
  <si>
    <t xml:space="preserve">La estrategia anticorrupción se efectuó en el mes de marzo y se realizó con base en la información consolidada en las áreas y en especial en el SIAC, dando cumplimiento a la actividad programada para la vigencia       </t>
  </si>
  <si>
    <t>Los Estados Financieros de la vigencia 2018 fueron aprobados por el Consejo Directivo de la Entidad mediante Acta No. 05 del 28 de marzo de 2019.</t>
  </si>
  <si>
    <t xml:space="preserve">Los 3 procesos, Contabilidad, Tesorería y Presupuesto han presentado todos los informes trimestrales a la Contaduría General de la Nación, los mensuales a la Contraloría Departamental, la Exógena a la DIAN y medios magnéticos a la Secretaria de Hacienda Distrital. </t>
  </si>
  <si>
    <t>Se realizaron las actividades programadas para cumplir con el plan de mejoramiento, auditorías interna y externa de calidad, revisión por la dirección y objetivos de calidad.</t>
  </si>
  <si>
    <t>La subgerencia financiera mensualmente envía para publicación en el portal web los siguientes informes: Ejecución presupuestal activa, Ejecución presupuestal pasiva, Estados financieros mensuales.</t>
  </si>
  <si>
    <t>A la fecha no se debe publicar en el portal de la entidad</t>
  </si>
  <si>
    <t>Se ha dado ingreso a los bienes devolutivos que adquiere la entidad para garantizar la salud y seguridad en sus funcionarios, verificando que cumplan especificaciones de estudios previos del proceso de  talento humano, a los inventarios de la entidad, su identificación, reporte a Gestión recursos físicos para su aseguramiento según normas NIF, su entrega al usuario.
Con relación a los bienes devolutivos que agotan su vida útil, se adelanta procedimiento de baja, su disposición final sin que se genere afectación al medio ambiente, se actualizan los inventarios teniendo en cuenta la baja de los bienes</t>
  </si>
  <si>
    <t>Se aplicaron 517 encuestas de medición de satisfacción de los usuarios y sus familias, donde el nivel de satisfacción se encuentra entre excelente y bueno en un porcentaje del 90% y 95%. Se determinaron las acciones de mejora pertinentes a cada centro de protección, se socializaron y a la fecha se han puesto en práctica (proceso de mejora continua).</t>
  </si>
  <si>
    <t>Centralizar la recepción, trámite y seguimiento a las PQRS a través del sistema de gestión documental Orfeo 
Fortalecer la medición de la percepción del servicio a través del diligenciamiento de la encuesta por parte de todos los funcionarios 
Contabilizar las respuestas negativas y reportarlas a Oficina de Planeación 
Se Formulará el plan de participación Ciudadana.</t>
  </si>
  <si>
    <t>Elaborar el diagnóstico de participación ciudadana, socializar resultados - responsable Oficina de Control interno - agosto de 2019
Verificar las políticas, estrategias, plan de acción y cumplimiento eficaz del proceso de Gestión del Talento Humano, la socialización y divulgación del código de integridad actualizado a todos los equipos de trabajo, presentar en comité de gestión institucional y desempeño periódicamente el seguimiento al cumplimiento de los objetivos.
Actualizar el mapa de riesgos anticorrupción por dependencia de acuerdo a las políticas del plan anticorrupción de cada vigencia
Socializar y divulgar el mapa de riesgos de la entidad.
Seguimiento cuatrimestral al plan anticorrupción y mapa de riesgos anticorrupción.
Verificar y actualizar la matriz de comunicaciones por Dependencia Socializar y divulgar la matriz de comunicaciones a todos los servidores públicos.
Verificar los componentes para dar  alcance de la Ley 1712 de 2014</t>
  </si>
  <si>
    <t>El proceso de almacén e inventarios aplica a la dimensión gestión Talento humano, porque garantiza la Seguridad y Salud en El Trabajo al dar ingreso a los bienes devolutivos que adquiere la entidad para garantizar la salud y seguridad en sus funcionarios, verificando que cumplan especificaciones de estudios previos del proceso de  talento humano, su ingreso a los inventarios de la entidad, su identificación, reporte a Gestión recursos físicos para su aseguramiento según normas NIF, su entrega al área que lo requirió, asignando un responsable en el inventario.
Con relación a los bienes devolutivos que agotan su vida útil, se adelanta procedimiento de baja, su disposición final sin que se genere afectación al medio ambiente, se actualizan los inventarios teniendo en cuenta la baja de los bienes</t>
  </si>
  <si>
    <t>Informes trimestrales de PQRS y resultados de las encuestas de percepción de los servicios que brinda la entidad</t>
  </si>
  <si>
    <r>
      <rPr>
        <b/>
        <sz val="9"/>
        <rFont val="Arial"/>
        <family val="2"/>
      </rPr>
      <t xml:space="preserve">Dimensión 2)  </t>
    </r>
    <r>
      <rPr>
        <sz val="9"/>
        <rFont val="Arial"/>
        <family val="2"/>
      </rPr>
      <t>Direccionamiento Estratégico y Planeación
Políticas de Gestión:
• Planeación institucional
• Gestión presupuestal y eficiencia del gasto público
• Integridad
• Participación ciudadana en la gestión pública</t>
    </r>
    <r>
      <rPr>
        <b/>
        <sz val="9"/>
        <rFont val="Arial"/>
        <family val="2"/>
      </rPr>
      <t xml:space="preserve">
Dimensión 3)</t>
    </r>
    <r>
      <rPr>
        <sz val="9"/>
        <rFont val="Arial"/>
        <family val="2"/>
      </rPr>
      <t xml:space="preserve"> Gestión con Valores para Resultados 
Mejora normativa Relación Estado Ciudadano: 
• Racionalización de Trámites 
• Participación ciudadana en la gestión pública 
• Servicio al Ciudadano
• Integridad
</t>
    </r>
    <r>
      <rPr>
        <b/>
        <sz val="9"/>
        <rFont val="Arial"/>
        <family val="2"/>
      </rPr>
      <t xml:space="preserve">
Dimensión 7)</t>
    </r>
    <r>
      <rPr>
        <sz val="9"/>
        <rFont val="Arial"/>
        <family val="2"/>
      </rPr>
      <t xml:space="preserve"> Control interno
Política de Gestión: Control Interno</t>
    </r>
  </si>
  <si>
    <r>
      <t>Crear acceso directo al link Secop en el portal web de la entidad</t>
    </r>
  </si>
  <si>
    <t>Capacitación sobre el Código Único Disciplinario  a los servidores públicos de la entidad y/o circulares preventivas de faltas disciplinarias a los funcionarios y Faltas disciplinarias por respuestas fuera de términos de derechos de petición</t>
  </si>
  <si>
    <t>Publicación del programa de gestión documental y tablas de retención documental</t>
  </si>
  <si>
    <t>(Número de fallos judiciales a favor / Número total de fallos judiciales) x 100</t>
  </si>
  <si>
    <t>Jefe de la Oficina Asesora Jurídica</t>
  </si>
  <si>
    <t>Cumplir al 90% la planeación institucional</t>
  </si>
  <si>
    <t>Líderes de los procesos,  Jefe de Oficina y Profesional de la Oficina Planeación</t>
  </si>
  <si>
    <t>Jefe de Oficina, Profesional y Técnico de la Oficina de Planeación</t>
  </si>
  <si>
    <t>Durante el primer semestre se realizaron las siguientes actividades: 
Socialización y capacitación a los Gestores de Calidad de los centros de protección el 12 de abril.
Reinducción y capacitación a los nuevos gestores de calidad de los centros de protección el 24 de abril.
Actividad de Revisión por la Dirección con los responsables y líderes de los procesos y equipo Directivo el 9 de mayo</t>
  </si>
  <si>
    <r>
      <rPr>
        <b/>
        <sz val="9"/>
        <rFont val="Arial"/>
        <family val="2"/>
      </rPr>
      <t xml:space="preserve">Eje Estratégico: Tejido Social </t>
    </r>
    <r>
      <rPr>
        <sz val="9"/>
        <rFont val="Arial"/>
        <family val="2"/>
      </rPr>
      <t xml:space="preserve">
</t>
    </r>
    <r>
      <rPr>
        <b/>
        <sz val="9"/>
        <rFont val="Arial"/>
        <family val="2"/>
      </rPr>
      <t xml:space="preserve">Programa: </t>
    </r>
    <r>
      <rPr>
        <sz val="9"/>
        <rFont val="Arial"/>
        <family val="2"/>
      </rPr>
      <t xml:space="preserve"> TEMPRANAS SONRISAS.  </t>
    </r>
    <r>
      <rPr>
        <b/>
        <sz val="9"/>
        <rFont val="Arial"/>
        <family val="2"/>
      </rPr>
      <t>Subprograma:</t>
    </r>
    <r>
      <rPr>
        <sz val="9"/>
        <rFont val="Arial"/>
        <family val="2"/>
      </rPr>
      <t xml:space="preserve"> INFANCIA EN AMBIENTES PROTECTORES. Proyecto:  PROTECCION SOCIAL A NIÑOS Y NIÑAS EN CENTROS DE LA BENEFICENCIA DE CUNDINAMARCA
</t>
    </r>
    <r>
      <rPr>
        <b/>
        <sz val="9"/>
        <rFont val="Arial"/>
        <family val="2"/>
      </rPr>
      <t>Programa</t>
    </r>
    <r>
      <rPr>
        <sz val="9"/>
        <rFont val="Arial"/>
        <family val="2"/>
      </rPr>
      <t xml:space="preserve"> ADOLESCENTES CAMBIOS CON SEGURIDAD
</t>
    </r>
    <r>
      <rPr>
        <b/>
        <sz val="9"/>
        <rFont val="Arial"/>
        <family val="2"/>
      </rPr>
      <t xml:space="preserve">Subprograma: </t>
    </r>
    <r>
      <rPr>
        <sz val="9"/>
        <rFont val="Arial"/>
        <family val="2"/>
      </rPr>
      <t xml:space="preserve">ADOLESCENCIA EN AMBIENTES PROTECTORES. Proyecto: PROTECCION SOCIAL A LOS Y LAS  ADOLESCENTES EN CENTROS DE LA BENEFICENCIA DE CUNDINAMARCA
</t>
    </r>
    <r>
      <rPr>
        <b/>
        <sz val="9"/>
        <rFont val="Arial"/>
        <family val="2"/>
      </rPr>
      <t>Programa</t>
    </r>
    <r>
      <rPr>
        <sz val="9"/>
        <rFont val="Arial"/>
        <family val="2"/>
      </rPr>
      <t xml:space="preserve">: ENVEJECIMIENTO ACTIVO Y VEJEZ 
</t>
    </r>
    <r>
      <rPr>
        <b/>
        <sz val="9"/>
        <rFont val="Arial"/>
        <family val="2"/>
      </rPr>
      <t>Subprograma</t>
    </r>
    <r>
      <rPr>
        <sz val="9"/>
        <rFont val="Arial"/>
        <family val="2"/>
      </rPr>
      <t xml:space="preserve">: ENVEJECIMIENTO Y VEJEZ CON ATENCIÓN Y PROTECCIÓN
</t>
    </r>
    <r>
      <rPr>
        <b/>
        <sz val="9"/>
        <rFont val="Arial"/>
        <family val="2"/>
      </rPr>
      <t>Proyecto:</t>
    </r>
    <r>
      <rPr>
        <sz val="9"/>
        <rFont val="Arial"/>
        <family val="2"/>
      </rPr>
      <t xml:space="preserve"> PROTECCION SOCIAL A PERSONAS ADULTAS MAYORES  EN CENTROS DE LA BENEFICENCIA DE CUNDINAMARCA
</t>
    </r>
    <r>
      <rPr>
        <b/>
        <sz val="9"/>
        <rFont val="Arial"/>
        <family val="2"/>
      </rPr>
      <t>Programa:</t>
    </r>
    <r>
      <rPr>
        <sz val="9"/>
        <rFont val="Arial"/>
        <family val="2"/>
      </rPr>
      <t xml:space="preserve"> LOS MÁS CAPACES
</t>
    </r>
    <r>
      <rPr>
        <b/>
        <sz val="9"/>
        <rFont val="Arial"/>
        <family val="2"/>
      </rPr>
      <t>Subprograma:</t>
    </r>
    <r>
      <rPr>
        <sz val="9"/>
        <rFont val="Arial"/>
        <family val="2"/>
      </rPr>
      <t xml:space="preserve"> DISPAPACIDAD, ATENCIÓN Y PROTECCIÓN
</t>
    </r>
    <r>
      <rPr>
        <b/>
        <sz val="9"/>
        <rFont val="Arial"/>
        <family val="2"/>
      </rPr>
      <t>Proyecto</t>
    </r>
    <r>
      <rPr>
        <sz val="9"/>
        <rFont val="Arial"/>
        <family val="2"/>
      </rPr>
      <t xml:space="preserve"> PROTECCION SOCIAL A PERSONAS CON DISCAPACIDAD MENTAL EN CENTROS DE LA BENEFICENCIA DE CUNDINAMARCA 
</t>
    </r>
    <r>
      <rPr>
        <b/>
        <sz val="9"/>
        <rFont val="Arial"/>
        <family val="2"/>
      </rPr>
      <t>Programa:</t>
    </r>
    <r>
      <rPr>
        <sz val="9"/>
        <rFont val="Arial"/>
        <family val="2"/>
      </rPr>
      <t xml:space="preserve"> VÍCTIMAS DEL CONFLICTO ARMADO: OPORTUNIDADES PARA LA PAZ
</t>
    </r>
    <r>
      <rPr>
        <b/>
        <sz val="9"/>
        <rFont val="Arial"/>
        <family val="2"/>
      </rPr>
      <t>Subprograma:</t>
    </r>
    <r>
      <rPr>
        <sz val="9"/>
        <rFont val="Arial"/>
        <family val="2"/>
      </rPr>
      <t xml:space="preserve"> Atención y Asistencia
</t>
    </r>
    <r>
      <rPr>
        <b/>
        <sz val="9"/>
        <rFont val="Arial"/>
        <family val="2"/>
      </rPr>
      <t>Programa:</t>
    </r>
    <r>
      <rPr>
        <sz val="9"/>
        <rFont val="Arial"/>
        <family val="2"/>
      </rPr>
      <t xml:space="preserve"> VÍCTIMAS DEL CONFLICTO ARMADO: OPORTUNIDADES PARA LA PAZ</t>
    </r>
  </si>
  <si>
    <t>El Subgerente de Protección Social participó en 2 comités departamentales de Vejez y Envejecimiento.
Los 5 centros de protección de personas mayores de la entidad participaron el 15 de junio en la jornada departamental de la toma de conciencia del buen trato al adulto mayor y el 25 de junio en la misma campaña en la Gobernación.</t>
  </si>
  <si>
    <t>A la fecha se ha implementado la normativa y los requerimientos que ha establecido la Contaduría General de la Nación, especialmente las que tienen que ver con Operaciones Reciprocas y Reclasificación de saldos para la iniciación del período contable de la vigencia 2019</t>
  </si>
  <si>
    <t>Se realizaron las actividades programadas para cumplir con el plan de mejoramiento, auditorías interna y externa de calidad, revisión por la dirección y objetivos de calidad.
Con respecto al autodiagnóstico del FURAG</t>
  </si>
  <si>
    <t>Se entrega información a la Oficina de Control interno relacionada con las auditorías de gestión y calidad</t>
  </si>
  <si>
    <t>Mantener actualizado el directorio de servidores públicos y contratistas de la entidad.
Publicar oportunamente las ofertas de empleo, incluida la convocatoria para los servicios a proveer por prestación de servicios, una vez surtidos estos procesos de selección.</t>
  </si>
  <si>
    <r>
      <t xml:space="preserve">VERSIÓN: </t>
    </r>
    <r>
      <rPr>
        <sz val="10"/>
        <color indexed="8"/>
        <rFont val="Arial"/>
        <family val="2"/>
      </rPr>
      <t>02</t>
    </r>
  </si>
  <si>
    <r>
      <t xml:space="preserve">FECHA: </t>
    </r>
    <r>
      <rPr>
        <sz val="10"/>
        <color indexed="8"/>
        <rFont val="Arial"/>
        <family val="2"/>
      </rPr>
      <t>30</t>
    </r>
    <r>
      <rPr>
        <sz val="10"/>
        <color indexed="8"/>
        <rFont val="Arial"/>
        <family val="2"/>
      </rPr>
      <t>/08/2019</t>
    </r>
  </si>
  <si>
    <t xml:space="preserve">El 60,3% corresponde al promedio del índice del estado nutricional normal de las personas con discapacidad mental atendidas en los 3 Centros de Protección de la Beneficencia, así:
Centro Masculino especial La Colonia se presenta el 62% de población con condición normal nutricional.
El Centro Femenino Especial José Joaquín Vargas el 52% y en el Instituto San José en Chipaque 67%. </t>
  </si>
  <si>
    <t>No se ha remitido, se ha asumido la totalidad de las investigaciones</t>
  </si>
  <si>
    <t>No se ha realizado, se debe reprogramar por prórroga de la ley 1952 de 2019</t>
  </si>
  <si>
    <t>(Número de cargos provistos clasificados por tipo de cargo/ Número de cargos a proveer en el período) x 100</t>
  </si>
  <si>
    <t>Publicado el directorio de servidores públicos y contratistas de la entidad</t>
  </si>
  <si>
    <t>Numero de indicadores por proceso</t>
  </si>
  <si>
    <t>A la fecha el tamaño de la Base de datos del Sistema SWIM no supera los 2 GB, luego se conserva la legadilidad de uso.</t>
  </si>
  <si>
    <t>(Número de políticas públicas con Participación de la Beneficencia / Número de políticas públicas sociales  convocadas por el Departamento-8) x 100</t>
  </si>
  <si>
    <t>Se actualizaron, crearon y eliminaron documentos del SIG de acuerdo a lo solicitado por líderes de los procesos, se actualizaron procedimientos. 
Se hizo la medición de los indicadores de calidad a marzo y junio 30 de 2019, revisión de los mapas de riesgo, socializados y publicados en la ruta de consulta interna, de la cual todos los funcionarios y contratistas tienen acceso directo en sus computadores, y en esta se publica toda la documentación del Sistema Integrado de Gestión</t>
  </si>
  <si>
    <t>Profesional Especializado, Técnico Administrativo y Auxiliar Administrativo</t>
  </si>
  <si>
    <t>Se tiene un fondo acumulado debidamente organizado, el cuadro de Clasificación Documental CCD, el
Inventario de la documentación de archivos de gestión en el Formato Único de Inventario Documental - FUID. Se esta actualizando el manual de gestión documental, se cuenta con el PINAR y diagnóstico con términos de referencia que aun no se ha logrado contratar por falta de recursos,
En proceso la actualización de las TRD en el Consejo Departamental de Archivo.</t>
  </si>
  <si>
    <t>En el primer trimestre se tabularon 28 encuestas.
22 de Trabajo social y  6 de Proceso Contractual, evaluando los siguientes aspectos: 1. Conocimiento del tema: 100% excelente. 
2.Respuesta clara y oportuna: 99% excelente y 1% bueno. 
3. El tiempo para ser atendido: 99% excelente y 1% bueno.
4. Actitud y disposición del funcionario para atenderle: 100% excelente.</t>
  </si>
  <si>
    <t>En el segundo trimestre se tabularon 34 encuestas
27 de Trabajo social y  7 de Proceso Contractual, evaluando los siguientes aspectos:
1. Conocimiento del tema: 100% excelente. 
2.Respuesta clara y oportuna: 99% excelente y 1% bueno. 
3. El tiempo para ser atendido: 99% excelente y 1% bueno.
4. Actitud y disposición del funcionario para atenderle: 100% excelente.</t>
  </si>
  <si>
    <t>En el tercer trimestre se tabularon 34 encuestas.
13 de Trabajo social,  9 de Proceso Contractual y 12 Secretaria General evaluando los siguientes aspectos: 1. Conocimiento del tema: 94% excelente, 6% bueno
2.Respuesta clara y oportuna: 94% excelente y 6% bueno. 
3. El tiempo para ser atendido: 89% excelente y 11% bueno.
4. Actitud y disposición del funcionario para atenderle: 92% excelente y 8% bueno.</t>
  </si>
  <si>
    <t>Técnico Administrativo y Secretaria General</t>
  </si>
  <si>
    <t xml:space="preserve">Se aplicaron encuestas a los participantes en la actividades de bienestar y 30 de 30 han calificado las actividades con total satisfacción </t>
  </si>
  <si>
    <t xml:space="preserve">Se aplicaron encuestas a los participantes en la actividades de capacitación y 20 de 20 han calificado las actividades con total satisfacción </t>
  </si>
  <si>
    <t>Evaluación Anual en febrero de 2019 a 31 funcionarios inscritos en carrera administrativa, se establecieron compromisos laborales.       Evaluación Semestral 1 de febrero de 2019 a 31 julio de 2019 a 31 funcionarios inscritos en carrera administrativa, se establecieron compromisos laborales para la vigencia.</t>
  </si>
  <si>
    <t>PLAN DE ACCION VIGENCIA 2019 Y SEGUIMIENTO A 31 DE DICIEMBRE DE LA BENEFICENCIA DE CUNDINAMARCA
PLAN DEPARTAMENTAL DE DESARROLLO: UNIDOS PODEMOS MAS</t>
  </si>
  <si>
    <r>
      <t>El avance del plan de acción de la entidad es del</t>
    </r>
    <r>
      <rPr>
        <sz val="9"/>
        <color indexed="60"/>
        <rFont val="Arial"/>
        <family val="2"/>
      </rPr>
      <t xml:space="preserve"> </t>
    </r>
    <r>
      <rPr>
        <sz val="9"/>
        <rFont val="Arial"/>
        <family val="2"/>
      </rPr>
      <t>99%</t>
    </r>
    <r>
      <rPr>
        <sz val="9"/>
        <color indexed="60"/>
        <rFont val="Arial"/>
        <family val="2"/>
      </rPr>
      <t xml:space="preserve"> </t>
    </r>
    <r>
      <rPr>
        <sz val="9"/>
        <rFont val="Arial"/>
        <family val="2"/>
      </rPr>
      <t xml:space="preserve">con respecto a las metas programadas en cada proceso o dependencia.
El avance físico en las metas de plan de Desarrollo "Unidos Podemos Más" es:
102% en la </t>
    </r>
    <r>
      <rPr>
        <b/>
        <sz val="9"/>
        <rFont val="Arial"/>
        <family val="2"/>
      </rPr>
      <t>Meta 251</t>
    </r>
    <r>
      <rPr>
        <sz val="9"/>
        <rFont val="Arial"/>
        <family val="2"/>
      </rPr>
      <t xml:space="preserve"> de Protección a niños y niñas (ICBF).
160% en la </t>
    </r>
    <r>
      <rPr>
        <b/>
        <sz val="9"/>
        <rFont val="Arial"/>
        <family val="2"/>
      </rPr>
      <t xml:space="preserve">Meta 260 </t>
    </r>
    <r>
      <rPr>
        <sz val="9"/>
        <rFont val="Arial"/>
        <family val="2"/>
      </rPr>
      <t xml:space="preserve">de protección a los y las Adolescentes (ICBF)
109% en la </t>
    </r>
    <r>
      <rPr>
        <b/>
        <sz val="9"/>
        <rFont val="Arial"/>
        <family val="2"/>
      </rPr>
      <t>Meta 282</t>
    </r>
    <r>
      <rPr>
        <sz val="9"/>
        <rFont val="Arial"/>
        <family val="2"/>
      </rPr>
      <t xml:space="preserve"> de Protección al Adulto Mayor
126% en la </t>
    </r>
    <r>
      <rPr>
        <b/>
        <sz val="9"/>
        <rFont val="Arial"/>
        <family val="2"/>
      </rPr>
      <t>Meta 291</t>
    </r>
    <r>
      <rPr>
        <sz val="9"/>
        <rFont val="Arial"/>
        <family val="2"/>
      </rPr>
      <t xml:space="preserve"> de Protección a las personas con discapacidad mental y del 100% en la </t>
    </r>
    <r>
      <rPr>
        <b/>
        <sz val="9"/>
        <rFont val="Arial"/>
        <family val="2"/>
      </rPr>
      <t>Meta 312</t>
    </r>
    <r>
      <rPr>
        <sz val="9"/>
        <rFont val="Arial"/>
        <family val="2"/>
      </rPr>
      <t xml:space="preserve"> de Protección a las Víctimas del Conflicto Armado.</t>
    </r>
  </si>
  <si>
    <t xml:space="preserve">(Certificado de calidad renovado / 1 Certificado programado) x 100 </t>
  </si>
  <si>
    <t>En enero de 2019 se formuló con los líderes de los procesos el Plan de Acción para la vigencia y se publicó en el portal web de la entidad.
En enero 2019 se formuló el Plan de Asistencia Técnica, publicado el portal web.
El POAI 2019 se registró en el aplicativo SAP, realizando dos modificaciones en cumplimiento de los decretos de adición presupuestal.
En septiembre se formuló el Plan de inversión 2020 (POAI) 
Estos planes y su seguimiento están publicados en el portal web de la entidad.</t>
  </si>
  <si>
    <t>(Número de planes formulados / Total de planes requeridos -4) x 100</t>
  </si>
  <si>
    <r>
      <t xml:space="preserve">La Oficina Asesora de Planeación ha representado a la entidad en las siguientes instancias formuladoras y ejecutoras de políticas públicas en el Departamento:
1) Mesa Técnica de Seguridad Alimentaria y Nutricional (Ordenanza 261 de 2015), </t>
    </r>
    <r>
      <rPr>
        <sz val="9"/>
        <color indexed="8"/>
        <rFont val="Arial"/>
        <family val="2"/>
      </rPr>
      <t xml:space="preserve"> reuniones el 25 de enero, 20 de febrero, 7 de junio, 2 de agosto y 29 de agosto
2) Mesa Departamental Familia reuniones el 9 de abril, 2 de julio,  21 de octubre y 12 de noviembre. 
3) Mesa de Enlaces Mujer y Género (ordenanza 99 de 2011).  reuniones 27 de febrero, 27 de marzo, 24 de abril, 29 de mayo, 31 de julio, 28 de agosto, 25 septiembre, 31 de octubre y 27 de noviembre
4) Mesa Departamental Discapacidad, reuniones el  21 de mayo, 30 de octubre y 5 de noviembre</t>
    </r>
  </si>
  <si>
    <t xml:space="preserve">Se realizaron todos los reportes mensuales en el SAP de ejecución física y financiera a las metas del Plan Departamental de Desarrollo </t>
  </si>
  <si>
    <t>Se elaboraron cuatro informes en la vigencia, uno cada trimestre al avance del plan de asistencia técnica, un informe de seguimiento al plan de acción 2018 y un informe de seguimiento al plan de acción 2019</t>
  </si>
  <si>
    <t>Se realizaron 12 reportes en el SAP de 12 programados para la vigencia, 4 informes trimestrales FUT y diligenciada una  matriz POA (Plan Operativo de Acción) para el Subcomité de Asistencia y Atención a VCA y Apuesta Transversal para la PAZ.</t>
  </si>
  <si>
    <t>Se elaboraron 12 de 12 informes programados, considerando enfoques de  ciclo vital, género,  procedencia (municipio, sector rural o urbano),  étnico, educativo, corresponsabilidad y relación social y familiar, vulnerabilidad social y económica, ingreso y egresos en el período,  afiliación al sistema general de seguridad social  en salud, perfil ocupacional.</t>
  </si>
  <si>
    <t>Se realizó una Audiencia Pública de Rendición de Cuentas el 22 de marzo de 2019 en el Centro de Bienestar del Adulto Mayor San José en Facatativá.  Como valor agregado y para fortalecer la participación ciudadana (política de gestión) se relazó una segunda RPC el 28 de noviembre de 2019</t>
  </si>
  <si>
    <t>(Número de Audiencia realizada / 2 programada) x 100</t>
  </si>
  <si>
    <t>Se realizaron 13 asesorías a los líderes de los procesos para los cierres de las acciones derivadas de auditorías internas, externas, revisión de la dirección y planes de mejoramiento generados.</t>
  </si>
  <si>
    <t>La Oficina envió para publicación en el portal web de la entidad el plan de acción 2019 y su seguimiento a junio 30, el plan de asistencia técnica 2019 y cuatro informes trimestrales de su seguimiento, plan anticorrupción y de atención al ciudadano 2019</t>
  </si>
  <si>
    <t>Cumpliendo lineamientos del DAFP para la implementación del MIPG se diligenció el FURAG 2 en febrero de 2019 y con base en los autodiagnósticos se socializó con cada líder el plan de acción 2019, y se realizaron 4 seguimientos en la vigencia</t>
  </si>
  <si>
    <t>La protección y restablecimiento de derechos en adolescentes del Departamento, la ha realizado el ICBF, en los centros de la Beneficencia Colonia Alberto Nieto Cano en Pacho e Instituto de Promoción Social en Fusagasugá. La entidad reporta las cifras de avance en esta meta que a 31 diciembre son: 173 mujeres y 67 hombres, total 240, equivalente al 160% de la meta del plan de acción 2019</t>
  </si>
  <si>
    <t>La protección y restablecimiento de derechos en niños y niñas del Departamento, la ha realizado el ICBF, en los centros de la Beneficencia Colonia Alberto Nieto Cano en Pacho e Instituto de Promoción Social en Fusagasugá. La entidad reporta las cifras de avance en esta meta que a 31 de diciembre fueron 72 niñas y 40 niños, total 112, equivalente al 102% de la meta del plan de acción 2019</t>
  </si>
  <si>
    <t>Durante 2019 se atendieron 326 hombres y 457 mujeres mayores de 60 años en 5 centros de la Beneficencia</t>
  </si>
  <si>
    <t>En el primer semestre se realizó el proceso competitivo Nº 03 para la prestación de servicios de Protección en los Centros de Bienestar del adulto Mayor, dando lugar a una actualización del modelo de atención.</t>
  </si>
  <si>
    <t>Protección de 741 mujeres y 767 hombres con discapacidad mental mayores de 18 años, en los tres Centros de Protección:  C.M.E. La Colonia, C.F.E.J.J. Vargas e Instituto San José en Chipaque.</t>
  </si>
  <si>
    <t>Durante el año se suscribieron 87 nuevos contratos con alcaldías municipales, con el fin de brindar servicios de protección social y restablecer  derechos a personas que proceden de ellos y se han adicionado 13 suscritos en 2018, siendo la Beneficencia la entidad contratista y el municipio el contratante.
A través de los contratos con municipios, la entidad logró recibir $3.022.805.406 de $560.000.000 programado</t>
  </si>
  <si>
    <t>(Número de casos  revisados /Total de solicitudes) x 100</t>
  </si>
  <si>
    <t>(Número de asesorías atendidas /Número de asesorías solicitadas) x 100</t>
  </si>
  <si>
    <t>Se revisó y verificó la documentación de 300 solicitudes de ingresos a los programas de protección social y se realizaron 132 visitas domiciliarias que  fueron necesarias, según lo arrojado en la verificación de  documentos de personas mayores y personas con  discapacidad mental cognitiva.</t>
  </si>
  <si>
    <r>
      <t xml:space="preserve">El proceso de protección social contribuye al proceso </t>
    </r>
    <r>
      <rPr>
        <u val="single"/>
        <sz val="9"/>
        <rFont val="Arial"/>
        <family val="2"/>
      </rPr>
      <t xml:space="preserve">atención al ciudadano </t>
    </r>
    <r>
      <rPr>
        <sz val="9"/>
        <rFont val="Arial"/>
        <family val="2"/>
      </rPr>
      <t xml:space="preserve">en la medición de la percepción de los servicios de protección y atención al ciudadano, </t>
    </r>
    <r>
      <rPr>
        <u val="single"/>
        <sz val="9"/>
        <rFont val="Arial"/>
        <family val="2"/>
      </rPr>
      <t>asistencia técnica</t>
    </r>
    <r>
      <rPr>
        <sz val="9"/>
        <rFont val="Arial"/>
        <family val="2"/>
      </rPr>
      <t xml:space="preserve"> a los municipios y entidades, al procedimientos de </t>
    </r>
    <r>
      <rPr>
        <u val="single"/>
        <sz val="9"/>
        <rFont val="Arial"/>
        <family val="2"/>
      </rPr>
      <t xml:space="preserve">auditorías internas y externas </t>
    </r>
    <r>
      <rPr>
        <sz val="9"/>
        <rFont val="Arial"/>
        <family val="2"/>
      </rPr>
      <t>por ente certificador en calidad.</t>
    </r>
  </si>
  <si>
    <t xml:space="preserve">Se suscribió el contrato Nº 027 de 2019 con SIWEB para la automatización de los módulos de cartera con municipios y cartera de Bienes Inmuebles. 
El avance es del 30% </t>
  </si>
  <si>
    <t>Se realizaron 12 reuniones.</t>
  </si>
  <si>
    <t>Se han publicado en la página web, 4 informes de procesos activos, trimestralmente, en los que esta vinculada la entidad.</t>
  </si>
  <si>
    <t>(Número   inmuebles  arrendados  por  la entidad/  Número  total  Inmuebles  para arrendar) x 100</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</si>
  <si>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</si>
  <si>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</si>
  <si>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</si>
  <si>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(Número    avalúos    realizados    /    los proyectados para la vigencia)  x 100</t>
  </si>
  <si>
    <t>(Ingresos    recaudados   por   cartera   / Total de cartera vencida) x 100</t>
  </si>
  <si>
    <t>(Número   de   inmuebles   con   pago   de impuestos / Número total de inmuebles) x 100</t>
  </si>
  <si>
    <t>(Número  de  informes  presentados  de presupuestos de necesidades / Número de informes requeridos de necesidades) x 100</t>
  </si>
  <si>
    <t>(Número de proyectos  con seguimiento de    la    Entidad    /    número    total    de proyectos fiduciarios) x 100</t>
  </si>
  <si>
    <t>Supervisión del recaudo de ingresos por concepto de arrendamientos de los bienes inmuebles de la entidad</t>
  </si>
  <si>
    <t>Seguimiento al número de inmuebles arrendados</t>
  </si>
  <si>
    <t>(Valor total de arrendamientos sin descuentos / Ingresos proyectados 5.661.252.228) x 100</t>
  </si>
  <si>
    <t xml:space="preserve">Se continua con la actualización y escaneo de los contratos de arrendamiento, escrituras, certificados de tradición y libertad, recibos de impuestos prediales, y la actualización de la información en el sistema de información de la Oficina. </t>
  </si>
  <si>
    <t>En el periodo se evaluaron y revisaron los informes de gestión de inmuebles entregados por la Empresa Inmobiliaria correspondientes a los períodos de enero a diciembre del 2019</t>
  </si>
  <si>
    <t xml:space="preserve">La EIC elaboró y entregó a la Beneficencia 56 avalúos comerciales de los inmuebles de la entidad. </t>
  </si>
  <si>
    <t>Se revisaron 23 presupuestos de obra en los centros de Proteccion</t>
  </si>
  <si>
    <t>Se recepcionaron 16 Derechos de Petición de los cuales se dió respuesta oportuna</t>
  </si>
  <si>
    <t>Se recepcionaron 7 solicitudes de concepto de los cuales se dio respuesta oportuna.</t>
  </si>
  <si>
    <t>Se realizaron 25  reuniones del Comité de audiencias de conciliación para acudir ante Juzgados y Procuraduría, así: 7 Conciliaciones Extrajudiciales y 23 Conciliaciones Judiciales.</t>
  </si>
  <si>
    <t>En fallo definitivo durante la vigencia fueron 28 fallos a favor y 0 en contra</t>
  </si>
  <si>
    <t>La oficina no publica informes en la página web</t>
  </si>
  <si>
    <t>Se publicaron en la página web de la entidad, los 3 informes de seguimiento al Plan Anticorrupción y Atención al Ciudadano.</t>
  </si>
  <si>
    <t>Se programaron 13 auditorías para la vigencia 2019, tanto internas como al sistema integrado de gestión.  En el primer semestre se realizaron las auditorías al SIG a los procesos de la entidad y centros de protección.
Desde agosto se realizaron las auditorías de gestión programadas en los centros de protección y dependencias de la entidad, según cronograma establecido para este fin aprobado por la Gerencia General.</t>
  </si>
  <si>
    <t>La Oficina de Control Interno de  acuerdo con las exigencias de los entes de control y organismos gubernamentales reporta 14 informes, tanto en el aplicativo para este efecto y radicación en físico. Los informes  son de carácter anual, semestral y cuatrimestral.</t>
  </si>
  <si>
    <t>De acuerdo con el último consolidado a junio 30 de 2019, la gestión para subsanar los hallazgos del ente de control se resume así:
Año Hallazgos Cerrados Pendien
2015   23              23            0        
2016   36              27            9    
2017   22              11          11
2018   25                0
TOTAL HALLAZGOS (2015, 2016, 2017): 81
TOTAL CERRADOS   61 
EN EJECUCCION      20
PENDIENTES DE CIERRE Y EN TERMINOS JUDICIALES.  
PORCENTAJE DE GESTION SOBRE EL 100% DEL 75%</t>
  </si>
  <si>
    <t>Se publicaron en el portal web, los informes de seguimiento y evaluación al Plan Anticorrupción y Atención al Ciudadano, el informe pormenorizado de control interno y el informe de control interno contable</t>
  </si>
  <si>
    <t xml:space="preserve">Se efectuó el seguimiento al mapa de riesgos de corrupción y se publicó el informe anual.   </t>
  </si>
  <si>
    <t xml:space="preserve">Llevar a cabo capacitaciones con la información necesaria para implementar MIPG en las entidades de acuerdo con Ley 1753 de 2015 </t>
  </si>
  <si>
    <t>La Oficina de Control Interno de acuerdo con las instrucciones y las capacitaciones recibidas por el Departamento administrativo de la función publica nacional, procedió a diligenciar el aplicativo FURAG, obteniendo un índice de desempeño institucional del 65,2%, informando a cada una de las dependencias  el porcentaje obtenido por cada una de ellas. 
se evalúa el cumplimiento a los planes de acción</t>
  </si>
  <si>
    <t>Gerente General,  Secretario General y Profesional Universitario</t>
  </si>
  <si>
    <t>En jornada de reinducción a todos los funcionarios de la entidad el día 4 de junio se aprobaron los 5 principios que son parte del código de integridad. 
Se formuló el código de integridad y está publicado en el portal web de la entidad.  Se designaron los gestores de integridad de la entidad</t>
  </si>
  <si>
    <t>(Documento Código de integridad formulado/ 1 programado) x 100</t>
  </si>
  <si>
    <t>Acciones  Pendientes de las generadas en el autodiagnóstico MIPG 2019 (Se incorporarán al Plan de Acción 2020)</t>
  </si>
  <si>
    <t>Fueron provistos 5 Empleos Públicos:  4 de LNR (Profesional Universitario de la Gerencia, Jefe Oficina Gestión de Bienes Inmuebles,  Jefe Oficina de Planeación y Subgerente de Protección Social) y 1 en provisionalidad (Profesional Universitario Oficina Jurídica), de acuerdo a la normatividad vigente y necesidades de la Entidad</t>
  </si>
  <si>
    <t>Se realizó jornada de inducción a los 4 funcionarios que  ingresaron nuevos a la entidad e inducción a 1 funcionaria nueva en el empleo y antigua en la entidad.</t>
  </si>
  <si>
    <t>Se aprobó el PICB 2019, con la participación del comité de bienestar y capacitación, quienes gestionaron la planeación y ejecución de todas las actividades programadas en el plan</t>
  </si>
  <si>
    <t>Secretario General y Profesional Universitario, Comité de Bienestar y Capacitación</t>
  </si>
  <si>
    <t>Gobernación, celebración vacaciones recreativas con los hijos e hijas de los funcionarios (edades entre los 5 y 17 años), celebración de cumpleaños de los funcionarios cada 3 meses, celebración de tarde recreativa en el Parque Salitre Mágico con entrega de pase y refrigerio, entrega de camisas institucionales como incentivo, actividades con los Prepensionados de la entidad (seminario taller y convivencia), jornada de integración de fin de año en Tobia (Nimaima), entrega de regalo a los funcionarios compuesto por bono de mercadeo $100.000, 3 boletas cinecolombia con refrigerio y 2 pasaportes Parque Salitre Mágico, para compartir en familia.
El Departamento de Cundinamarca involucró a los funcionarios y contratistas de la Beneficencia en actividades semanales de pausas activas para mejora de hábitos, en actividades lúdicas y entrega de detalles en celebración de fechas especiales como semana de la felicidad, día de la mujer, semana del autocuidado, entre otras, que redundan en el bienestar general de los trabajadores.</t>
  </si>
  <si>
    <t>Se ejecutó el Plan Institucional de Bienestar e Incentivos en el 95%  por falta de recursos no se pudo cumplir en su totalidad, como se había programado por el Comité de Bienestar Capacitación e Incentivos, de conformidad con el cronograma a partir de la segunda semana de abril de 2019.
Se entregaron Incentivos educativos (pecuniarios) durante los meses de julio y agosto de 2019 a 10 funcionarios, conforme a la ley.
Actividades: Celebración del día de la Secretaria, día de la mujer, día del hombre, día del Conductor, día del niño y la niña, entrega de pases Cine Colombia (3 por funcionario), se entregaron 64 pases dobles para ingresar al Centro Recreativo Piscilago de Colsubsidio, celebración de los 150 años de la Beneficencia de Cundinamarca, participación en la Copa</t>
  </si>
  <si>
    <t>Formular el plan de gestión del conocimiento e innovación,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t>
  </si>
  <si>
    <t>Durante el primer Semestre de 2019 se adelantaron los estudios previos y se realizo apertura de proceso en el SECOP II culminando con la Aceptación de Oferta 036 de 22/05/2019, las licencias se encuentran actualizadas hasta  el 06/06/2020</t>
  </si>
  <si>
    <t>En 2019  solicitaron 81 soportes y todos fueron atendidos.</t>
  </si>
  <si>
    <t xml:space="preserve">Índice de Transparencia y Acceso a la Información (ITA)
</t>
  </si>
  <si>
    <t>En el primer semestre se actualizó la información relacionada con el trámite y fue debidamente socializado y publicado en el portal web.</t>
  </si>
  <si>
    <t>Informe elaborado del  seguimiento al plan de compras 2019</t>
  </si>
  <si>
    <t xml:space="preserve">Se verificó la totalidad de los inventarios en 8 centros de protección (Promoción social, la Colonia, CBA Belmira, CBA en Villeta, José Joaquín Vargas, Campestre, La Colonia en Pacho y Escuela Santiago Samper Brush).  Para el segundo semestre del año se realizarán las verificaciones de los 4 centros de protección (CBA San Pedro Claver, CBA en Arbelaez, San José en Chipaque, CBA San José en Facatativá.                                                                                       </t>
  </si>
  <si>
    <t>A la fecha se han elaborado los estudios previos y procesos contractuales de  los servicios de vigilancia, corredores de seguros, combustible y mantenimiento de vehículos, pendiente el proceso de contratación de gestión documental por falta de recursos económicos.                                          Se adjudicaron los procesos de Contratación vigilancia y aseguramiento de los bienes de la entidad, suministro  de combustible para vehículos de la entidad y mantenimiento del parque automotor e Intermediación de Seguros.</t>
  </si>
  <si>
    <t xml:space="preserve">Se implementó la herramienta tecnológica ORFEO en el archivo central de la entidad,  a partir del mes de junio de 2019, y se inició la digitalización de los documentos que reposan en calidad de Custodia Histórica, con el fin de modernizar y salvaguardar la información.  Esta digitalización permite su solicitud y  consulta mediante la herramienta ORFEO.
A 31 de diciembre se tiene un avance del 20% en esta digitalización.     </t>
  </si>
  <si>
    <t>Publicadas Tablas de retención documental</t>
  </si>
  <si>
    <t>En el seguimiento realizado a las PQRS recepcionadas en pagina web, correo electrónico y buzones de la entidad, se han recibido y respondido en los términos que la ley,  164 PQRS.  Entre ellas 58 solicitudes, 34 quejas y 72 felicitaciones</t>
  </si>
  <si>
    <t>Número de personas orientadas e informadas</t>
  </si>
  <si>
    <t>Evaluar la satisfacción de los usuarios de los servicios prestados en la sede administrativa de la entidad</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</si>
  <si>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Gestión documental
• Transparencia, acceso a la información pública y lucha contra la corrupción</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</si>
  <si>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 Gobierno digital 
• Seguridad digital 
• Racionalización de Trámites 
• Servicio al Ciudadano
• Gobierno Digital 
• Integridad
</t>
    </r>
    <r>
      <rPr>
        <b/>
        <sz val="9"/>
        <rFont val="Arial"/>
        <family val="2"/>
      </rPr>
      <t xml:space="preserve">
Dimensión </t>
    </r>
    <r>
      <rPr>
        <sz val="9"/>
        <rFont val="Arial"/>
        <family val="2"/>
      </rPr>
      <t xml:space="preserve">Control interno
</t>
    </r>
    <r>
      <rPr>
        <b/>
        <sz val="9"/>
        <rFont val="Arial"/>
        <family val="2"/>
      </rPr>
      <t>Política</t>
    </r>
    <r>
      <rPr>
        <sz val="9"/>
        <rFont val="Arial"/>
        <family val="2"/>
      </rPr>
      <t xml:space="preserve">  Control Interno</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</si>
  <si>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Gestión documental
• Transparencia, acceso a la información pública y lucha contra la corrupción</t>
    </r>
  </si>
  <si>
    <t>Fuente: informes de Avance del Plan de Acción 2019, enviados por los líderes de los procesos</t>
  </si>
  <si>
    <t>Los procesos competitivos correspondientes a 2019 están en ejecución, excepto los de centros de bienestar del adulto mayor San Pedro Claver y Villeta, que se encuentran en proceso de selección
Se han asignado y comprometido los recursos correspondientes para la atención de esta población.
Se comprometieron y ejecutaron $13.507.690.071 de $15.504.678.251 programados, equivalente al 78% de avance en la ejecución.</t>
  </si>
  <si>
    <t>Los procesos competitivos correspondientes a 2019 están en ejecución.
Se han asignado y comprometido los recursos correspondientes para la atención de esta población.
Se comprometieron y ejecutaron $28.622.682.749 de $38.840.564.607 programados, equivalente al 74% de avance en la ejecución.</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</si>
  <si>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
• Integridad
</t>
    </r>
  </si>
  <si>
    <t>(Recursos Ejecutados en el período/Recursos Asignados en el período $38.840.564.607) x 100</t>
  </si>
  <si>
    <t>(Recursos Ejecutados en el período/Recursos Asignados en el período $15.504.678.251) x 100</t>
  </si>
  <si>
    <t>Corresponden a la ejecución de gastos de personal, gastos generales y transferencias y su ejecución es responsabilidad de la Gerencia y Secretaría General.
Comprometido y ejecutado $10.832.467.782 de $16.328.717.492 programados, equivalente al 66% de avance en la ejecución.</t>
  </si>
  <si>
    <r>
      <rPr>
        <b/>
        <sz val="9"/>
        <rFont val="Arial"/>
        <family val="2"/>
      </rPr>
      <t>Dimensión</t>
    </r>
    <r>
      <rPr>
        <sz val="9"/>
        <rFont val="Arial"/>
        <family val="2"/>
      </rPr>
      <t xml:space="preserve">  Direccionamiento Estratégico y Planeación
</t>
    </r>
    <r>
      <rPr>
        <b/>
        <sz val="9"/>
        <rFont val="Arial"/>
        <family val="2"/>
      </rPr>
      <t>Políticas de Gestión:</t>
    </r>
    <r>
      <rPr>
        <sz val="9"/>
        <rFont val="Arial"/>
        <family val="2"/>
      </rPr>
      <t xml:space="preserve">
• Planeación institucional
• Gestión presupuestal y eficiencia del gasto público
• Integridad</t>
    </r>
  </si>
  <si>
    <t>Se recaudaron ingresos por valor de $50.693.380.161 de $70.673.960.350  programado, que representan un cumplimiento de 72%.</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</si>
  <si>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
• Integridad
</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</si>
  <si>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
• Integridad</t>
    </r>
  </si>
  <si>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
• Integridad
• Participación ciudadana en la gestión pública
</t>
    </r>
    <r>
      <rPr>
        <b/>
        <sz val="9"/>
        <rFont val="Arial"/>
        <family val="2"/>
      </rPr>
      <t xml:space="preserve">
Dimensión </t>
    </r>
    <r>
      <rPr>
        <sz val="9"/>
        <rFont val="Arial"/>
        <family val="2"/>
      </rPr>
      <t>Control interno
Política de Gestión: Control Interno</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</si>
  <si>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Gestión documental
• Transparencia, acceso a la información pública y lucha contra la corrupción</t>
    </r>
  </si>
  <si>
    <r>
      <rPr>
        <b/>
        <sz val="9"/>
        <rFont val="Arial"/>
        <family val="2"/>
      </rPr>
      <t xml:space="preserve">Dimensión </t>
    </r>
    <r>
      <rPr>
        <sz val="9"/>
        <rFont val="Arial"/>
        <family val="2"/>
      </rPr>
      <t xml:space="preserve">Gestión con Valores para Resultados 
De la ventanilla hacia adentro: 
• Fortalecimiento organizacional y simplificación de procesos 
• Defensa jurídica
Mejora normativa Relación Estado Ciudadano: 
• Racionalización de Trámites 
• Participación ciudadana en la gestión pública 
• Servicio al Ciudadano
• Gobierno Digital 
• Integridad
</t>
    </r>
  </si>
  <si>
    <r>
      <rPr>
        <b/>
        <sz val="9"/>
        <rFont val="Arial"/>
        <family val="2"/>
      </rPr>
      <t>Dimensión</t>
    </r>
    <r>
      <rPr>
        <sz val="9"/>
        <rFont val="Arial"/>
        <family val="2"/>
      </rPr>
      <t xml:space="preserve"> Gestión con Valores para Resultados 
De la ventanilla hacia adentro: 
• Fortalecimiento organizacional y simplificación de procesos 
• Defensa jurídica
Mejora normativa Relación Estado Ciudadano: 
• Racionalización de Trámites 
• Participación ciudadana en la gestión pública 
• Servicio al Ciudadano
• Integridad</t>
    </r>
  </si>
  <si>
    <r>
      <rPr>
        <b/>
        <sz val="9"/>
        <rFont val="Arial"/>
        <family val="2"/>
      </rPr>
      <t xml:space="preserve">Dimensión </t>
    </r>
    <r>
      <rPr>
        <sz val="9"/>
        <rFont val="Arial"/>
        <family val="2"/>
      </rPr>
      <t xml:space="preserve">Gestión con Valores para Resultados 
• Fortalecimiento organizacional y simplificación de procesos 
• Gestión Presupuestal y eficiencia del Gasto público 
• Gobierno digital 
• Seguridad digital 
• Defensa jurídica
• Racionalización de Trámites 
• Participación ciudadana en la gestión pública 
• Servicio al Ciudadano
• Gobierno Digital 
• Integridad
</t>
    </r>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</si>
  <si>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Dimensión</t>
    </r>
    <r>
      <rPr>
        <sz val="9"/>
        <rFont val="Arial"/>
        <family val="2"/>
      </rPr>
      <t xml:space="preserve"> Gestión con Valores para Resultados 
• Fortalecimiento organizacional y simplificación de procesos 
• Gestión Presupuestal y eficiencia del Gasto público 
• Gobierno digital 
• Seguridad digital 
• Defensa jurídica
• Racionalización de Trámites 
• Participación ciudadana en la gestión pública 
• Servicio al Ciudadano
• Gobierno Digital 
• Integridad
</t>
    </r>
    <r>
      <rPr>
        <b/>
        <sz val="9"/>
        <rFont val="Arial"/>
        <family val="2"/>
      </rPr>
      <t xml:space="preserve">Dimensión </t>
    </r>
    <r>
      <rPr>
        <sz val="9"/>
        <rFont val="Arial"/>
        <family val="2"/>
      </rPr>
      <t xml:space="preserve">Control interno
</t>
    </r>
    <r>
      <rPr>
        <b/>
        <sz val="9"/>
        <rFont val="Arial"/>
        <family val="2"/>
      </rPr>
      <t>Política</t>
    </r>
    <r>
      <rPr>
        <sz val="9"/>
        <rFont val="Arial"/>
        <family val="2"/>
      </rPr>
      <t>: Control Interno</t>
    </r>
  </si>
  <si>
    <t>En 2019 la Inmobiliaria Cundinamarquesa recaudó por concepto de arrendamientos la suma de $4.611.003.556 y la Beneficencia la suma de $94.223.834, para un total de $4.705.227.387 sin aplicar los descuentos</t>
  </si>
  <si>
    <r>
      <rPr>
        <b/>
        <sz val="9"/>
        <rFont val="Arial"/>
        <family val="2"/>
      </rPr>
      <t>Dimensión</t>
    </r>
    <r>
      <rPr>
        <sz val="9"/>
        <rFont val="Arial"/>
        <family val="2"/>
      </rPr>
      <t xml:space="preserve"> Gestión con Valores para Resultados 
• Fortalecimiento organizacional y simplificación de procesos 
• Gestión Presupuestal y eficiencia del Gasto público 
• Gobierno digital 
• Seguridad digital 
• Defensa jurídica
• Racionalización de Trámites 
• Participación ciudadana en la gestión pública 
• Servicio al Ciudadano
• Gobierno Digital 
• Integridad
</t>
    </r>
    <r>
      <rPr>
        <b/>
        <sz val="9"/>
        <rFont val="Arial"/>
        <family val="2"/>
      </rPr>
      <t>Dimensión</t>
    </r>
    <r>
      <rPr>
        <sz val="9"/>
        <rFont val="Arial"/>
        <family val="2"/>
      </rPr>
      <t xml:space="preserve"> Control interno
</t>
    </r>
    <r>
      <rPr>
        <b/>
        <sz val="9"/>
        <rFont val="Arial"/>
        <family val="2"/>
      </rPr>
      <t>Política:</t>
    </r>
    <r>
      <rPr>
        <sz val="9"/>
        <rFont val="Arial"/>
        <family val="2"/>
      </rPr>
      <t xml:space="preserve"> Control Interno</t>
    </r>
  </si>
  <si>
    <t>Capacitación sobre el Modelo Integral de Gestión Pública MIPG
Evaluación del seguimiento a los planes de acción por política, que consolida la Oficina Asesora de Planeación</t>
  </si>
  <si>
    <t>Actividades de Capacitación Realizadas: Diplomado en formulación de proyectos (Esap), Diplomado en Derechos Humanos con énfasis en discapacidad (Esap), Formación de Auditores Internos con ICONTEC, Seminario Taller Atención al Ciudadano (Sena), seguridad vial, comunicación neurolinguistica, capacitación Copasst y Código de Integridad. 
Capacitaciones que no se realizaron: Negociación colectiva de empleados públicos, anticorrupción y buen gobierno, pedagogía de la memoria desde las víctimas (reconciliación, acuerdos de paz e implementación de los acuerdos) en alianza con Secretaría de Gobierno, lenguaje claro y violencia de género.</t>
  </si>
  <si>
    <t>Se contrató una profesional en SGSST, quien realizó jornadas de   capacitación al COPASST y al Comité de Convivencia Laboral.  Una profesional de la ARL realizó visitas a los puestos de trabajo.
Se contrataron los exámenes de laboratorios, disimetría, audiometría y consulta de medicina laboral para todos los funcionarios, realización de pausas activas con apoyo de la ARL y la Secretaría de la Función Pública.</t>
  </si>
  <si>
    <t>Se formuló código de integridad, se cumplió con el programa de bienestar, capacitación e incentivos.</t>
  </si>
  <si>
    <t>Durante el primer Semestre de 2019 se adelantaron los estudios previos con el propósito de planear la compra de 10 computadores de escritorio por Tienda Virtual del Estado Colombiano, Acuerdo Marco de Precios; Adquisición de Computadores y periféricos. Por valor de  $39'470.000 y diez (10) licencias de office Profesional 2019. valor  $18`877.668. Documentación que se envió a contratación para archivo.</t>
  </si>
  <si>
    <t>Durante el primer Semestre de 2019 se adelantaron los estudios previos y se realizó apertura de proceso en el SECOPP II culminando con la Aceptación de Oferta 034 de 26/04/2019. En la ejecución del Contrato ya se aplicó la primera sesión de mantenimiento preventivo y se aplicaron los correctivos presentados. Valor del contrato $12'992.420</t>
  </si>
  <si>
    <t>Durante el primer Semestre de 2019 se adelantaron los estudios previos y se realizó apertura de proceso en el SECOP II culminando con la Orden de Servicio 27 de 22/03/2019. En la ejecución del Contrato se reciben de manera oportuna los requerimientos en lo relacionado al soporte al aplicativo. Valor del Contrato $91`000.000</t>
  </si>
  <si>
    <t>Durante el Primer Semestre de 2019 se adelantó los estudios previos y se realizó apertura del proceso en el Secop II culminando con la Orden de Servicio 013 de 28/01/2019. En la ejecución del Contrato se realizó con éxito la Migración al nuevo servidor  y actualización del Sistema de Gestión Documental Orfeo, diseño e Implementación de la Sucursal Virtual, diseño e implementación del formulario de PQRS, Soporte a usuarios finales, Implementación y puesta en marcha el módulo de cargue de archivos Orfeocloud, Implementación y puesta en marcha el módulo de préstamo físico de documentos, lo que facilita el control de préstamos, automatización de la creación masiva de expedientes, Capacitación al personal en:  Parametrización de estantería, asignar ubicación física de los archivos. Todo lo implementado y automatizado tiene licenciamiento libre AGPL y acceso por funcionario ilimitado y perpetuo. Valor del Contrato $60.000.00. A la fecha se tiene digitalizado la serie correspondiente a escrituras y se encuentra debidamente almacenado en la Base de datos que soporta el Sistema de gestión documental Orfeo.</t>
  </si>
  <si>
    <t xml:space="preserve">Se realizó  compra de papelería y útiles de escritorio en la tienda virtual del estado colombiano por la modalidad de Grandes Superficies. Se programaron dos compras para la vigencia.                                                                           Se realizó la segunda compra de papelería y útiles de escritorio para el mes de octubre de 2019, mediante tienda virtual del Estado Colombiano </t>
  </si>
  <si>
    <t xml:space="preserve">Se elaboraron estudios previos para la contratación de la empresa que adelantará el remate de los elementos que se darán de baja.
Se está registrando la información en el aplicativo siiweb, que arrojará el listado de bienes a dar de baja por obsolescencia e inservibles y finaliza con el acto administrativo de bajas, el porcentaje de ejecución se encuentra actualmente en un 80%. </t>
  </si>
  <si>
    <t xml:space="preserve">Se han atendido todas las solicitudes realizadas por las dependencias de la entidad.                                                                  A 31 de octubre de 2019, se viene cumpliendo lo establecido en la Resolución de Viáticos que manifiesta realizar la programación con los conductores, fechas y dineros que respalden los peajes y servicio de gasolina para cumplir con lo solicitados por los diferentes funcionarios que requieren realizar Comisiones a los diferentes municipios del Departamento en cumplimiento de la Misión de la Entidad. Cabe anotar que el mismo procedimiento se realiza mensualmente </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</si>
  <si>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xml:space="preserve">Gestión documental, Transparencia, acceso a la información pública y lucha contra la corrupción
</t>
    </r>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y Seguridad digital, 
Racionalización de Trámites, Servicio al Ciudadano, Gobierno Digital, Integridad
</t>
    </r>
  </si>
  <si>
    <t>Durante la vigencia se atendieron de manera personal 510 personas, por teléfono a 220, por correo electrónico y pagina web 46 y por buzón de PQRS 108.</t>
  </si>
  <si>
    <t>En el cuarto trimestre se tabularon 13 encuestas de Trabajo social y 11 encuestas en asistencia a municipios, evaluando los siguientes aspectos: 1. Conocimiento del tema: 98% excelente y 2% bueno 
2.Respuesta clara y oportuna: 98% excelente y 2% bueno. 
3. El tiempo para ser atendido: 96% excelente y 4% bueno.
4. Actitud y disposición del funcionario para atenderle: 98% excelente y 2% bueno</t>
  </si>
  <si>
    <t>Se suscribieron 52 contratos en calidad de contratantes, entre ellos 10 Convenios de Asociación para la prestación de los servicios de protección en los centros de la entidad, 23 contratos de Prestación de Servicios, 5 Contratos Interadministrativos, 7 Mínimas cuantías, 5 Orden de Compra, 1 mínima cuantía 1 concurso de méritos.
87 contratos como contratistas de los municipios.</t>
  </si>
  <si>
    <t>5) Mesa Deptal de Vejez y envejecimiento (ordenanza 93 de 2019) 3 reuniones el 27 de marzo y 15 de mayo, Día de toma de conciencia contra el maltrato a la persona mayor el 25 de junio y 18 de septiembre.
6) Mesa Departamental de Libertad Religiosa el 26 de junio y 30 de septiembre
7) Mesa Departamental de salud mental y prevención del consumo de SPA el 26 de abril
8) Centro de pensamiento PAZ CONFLICTO reunión 3 de octubre y 18 de noviembre
En todas estas instancias se entrega información de oferta de servicios y avance en cumplimiento de metas de cada plan de implementación de las respectivas políticas.</t>
  </si>
  <si>
    <t xml:space="preserve">El 9 de mayo se realizó la reunión de revisión por la Dirección con los líderes de procesos y equipo directivo de la entidad, analizando el período enero a dic de 2018.  Revisión de la misión, visión, política y objetivos de calidad y su grado de cumplimiento, mapa de procesos, estado de acciones de las revisiones por la dirección previas, cambio en las cuestiones externas e internas que del SIG, necesidades y expectativas de las partes interesadas, desempeño y eficacia del SIG, satisfacción del cliente y la retroalimentación de las partes interesadas, desempeño de los procesos y conformidad de los productos y servicios, mapa de riesgos, oportunidades de mejora, dificultades y cambios que pueden afectar el SIG. </t>
  </si>
  <si>
    <t>El Plan Anticorrupción para la vigencia fue formulado y publicado en el portal de la entidad en enero de 2019. el seguimiento al plan y a los riesgos de corrupción lo deberá realizar el Jefe de Control Interno</t>
  </si>
  <si>
    <t>Se cumplió con la totalidad de visitas de supervisión programadas (72) a los centros de discapacidad mental.</t>
  </si>
  <si>
    <t>Se publicaron en el portal web 12 actividades programadas y realizadas en los centros de protección y en la sede administrativa.</t>
  </si>
  <si>
    <t>Se han presentado y pagado la totalidad de declaraciones, es decir 6 declaraciones de IVA, 12 declaraciones de Retención en la Fuente, 12 de Rete IVA a la DIAN  y 6 declaraciones de Rete ICA a la Secretaría de Hacienda Distrital.</t>
  </si>
  <si>
    <t>Se inicio el año 2019 con 501 procesos, los cuales se ha efectuado seguimiento permanente por parte del Técnico del Área, en los diferentes Juzgados, Tribunales y Cortes, informando debidamente a los Abogados  que representan a la entidad, a diciembre de 2019 se efectúa revisión y seguimiento a 495 procesos.</t>
  </si>
  <si>
    <t>Se  recepcionaron 176 Acciones de Tutela de las cuales 73 requerían de respuesta  y las 103 restantes eran de fallo a favor de la entidad o de conocimiento: De las 73 Acciones de tutelas 37 fueron requeridas por la Corte, 16 por Juzgados, 9 por el Tribunal y Consejo de Estado 11 .</t>
  </si>
  <si>
    <t xml:space="preserve">Se  atendieron  6 procesos Laborales y 8 Procesos Administrativos y 1 acción de repetición </t>
  </si>
  <si>
    <t>Se revisó el diagnóstico institucional del proceso FURAG II con la Oficina Asesora de Planeación, el cual arrojó un plan de acción del proceso jurídico, relacionado con la formulación del plan de prevención del daño antijurídico, que se encuentra en formulación, se actualizó el reglamento del comité de Conciliación y está en estudio la expedición del acto administrativo de información reservada y clasificada de la entidad</t>
  </si>
  <si>
    <t>Hacer seguimiento y control a los cánones de arrendamiento reportados por la Inmobiliaria contratada y de los inmuebles arrendados directamente por la entidad</t>
  </si>
  <si>
    <t>Se consideran 67 predios administrados por la entidad, de los cuales hay 19 comodatos, 16 Contratos Interadministrativos, 5 Convenios Institucionales, 2 aclaración de títulos, 1 posesión, 18 en procesos jurídicos, 2 arrendados y 4 disponibles.</t>
  </si>
  <si>
    <t>Con corte al mes de octubre y de acuerdo con el informe de gestión de inmuebles, se consideran 350 inmuebles administrados, de los cuales se encuentran 234 arrendados en 151 contratos de arrendamiento, 104 inmuebles desocupados, 10 en convenio y 2 usados por la Beneficencia.</t>
  </si>
  <si>
    <t>Con corte a junio de 2019, la Subgerencia Financiera reporta una cartera por valor de $376,992,774, discriminada así: Carrera 50 Nº 22 A 30, la suma de $48,767,226, Parcela Casablanca III Sibaté, la suma de $21,376,454, Calle 25 Nº 10-74 Hotel la Cascada Girardot, la suma de $306.849.094</t>
  </si>
  <si>
    <t>En el primer semestre de 2019 se tramitaron y pagaron 253 facturas de impuestos prediales antes de su primer vencimiento que corresponde a la suma de $1.532.095.369. No se cancelaron los impuestos prediales de los inmuebles ubicados en la  TV 5 G 14 16 MZ 7 CS 13 CO PARQUES DEL MUÑA, ya que lo canceló el Señor Peñalosa, quien tiene un proceso jurídico (reivindicatorio) con la entidad, el inmueble ubicado en la TR 5 14 40 MZ 13 CS 19 CO PARQUES DEL MUÑA,  ya que lo canceló el señor ESCOBAR TRIVIÑO CARLOS AUGUSTO arrendatario del mismo y el inmueble ubicado en la Kra 68 B 24-10 Medalla Milagrosa,  se iniciará reclamación ante la Secretaría de Hacienda, por el cobro tan elevado.</t>
  </si>
  <si>
    <t xml:space="preserve">La Oficina realiza seguimiento permanente a todas las fiducias.
</t>
  </si>
  <si>
    <r>
      <rPr>
        <b/>
        <sz val="9"/>
        <rFont val="Arial"/>
        <family val="2"/>
      </rPr>
      <t xml:space="preserve">Dimensión </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
</t>
    </r>
    <r>
      <rPr>
        <b/>
        <sz val="9"/>
        <rFont val="Arial"/>
        <family val="2"/>
      </rPr>
      <t xml:space="preserve">• </t>
    </r>
    <r>
      <rPr>
        <sz val="9"/>
        <rFont val="Arial"/>
        <family val="2"/>
      </rPr>
      <t xml:space="preserve">Integridad
• Participación ciudadana en la gestión pública
</t>
    </r>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</si>
  <si>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rPr>
        <b/>
        <sz val="9"/>
        <rFont val="Arial"/>
        <family val="2"/>
      </rPr>
      <t xml:space="preserve">Dimensión </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
</t>
    </r>
    <r>
      <rPr>
        <b/>
        <sz val="9"/>
        <rFont val="Arial"/>
        <family val="2"/>
      </rPr>
      <t xml:space="preserve">• </t>
    </r>
    <r>
      <rPr>
        <sz val="9"/>
        <rFont val="Arial"/>
        <family val="2"/>
      </rPr>
      <t xml:space="preserve">Integridad
• Participación ciudadana en la gestión pública
</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</si>
  <si>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
</t>
    </r>
    <r>
      <rPr>
        <b/>
        <sz val="9"/>
        <rFont val="Arial"/>
        <family val="2"/>
      </rPr>
      <t xml:space="preserve">• </t>
    </r>
    <r>
      <rPr>
        <sz val="9"/>
        <rFont val="Arial"/>
        <family val="2"/>
      </rPr>
      <t xml:space="preserve">Integridad
• Participación ciudadana en la gestión pública
</t>
    </r>
  </si>
  <si>
    <r>
      <rPr>
        <b/>
        <sz val="9"/>
        <rFont val="Arial"/>
        <family val="2"/>
      </rPr>
      <t>Dimensión:</t>
    </r>
    <r>
      <rPr>
        <sz val="9"/>
        <rFont val="Arial"/>
        <family val="2"/>
      </rPr>
      <t xml:space="preserve">  Evaluación de Resultados Seguimiento y evaluación del desempeño institucional
</t>
    </r>
    <r>
      <rPr>
        <b/>
        <sz val="9"/>
        <rFont val="Arial"/>
        <family val="2"/>
      </rPr>
      <t>Política</t>
    </r>
    <r>
      <rPr>
        <sz val="9"/>
        <rFont val="Arial"/>
        <family val="2"/>
      </rPr>
      <t>: Seguimiento y evaluación del desempeño institucional</t>
    </r>
  </si>
  <si>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
• Integridad
• Participación ciudadana en la gestión pública
</t>
    </r>
  </si>
  <si>
    <t xml:space="preserve">Dimensión Talento Humano
Políticas:
• Gestión Talento Humano 
• Integridad
</t>
  </si>
  <si>
    <r>
      <t xml:space="preserve">Dimensión </t>
    </r>
    <r>
      <rPr>
        <sz val="9"/>
        <rFont val="Arial"/>
        <family val="2"/>
      </rPr>
      <t>Gestión del Conocimiento e innovación:</t>
    </r>
    <r>
      <rPr>
        <b/>
        <sz val="9"/>
        <rFont val="Arial"/>
        <family val="2"/>
      </rPr>
      <t xml:space="preserve">
Política: </t>
    </r>
    <r>
      <rPr>
        <sz val="9"/>
        <rFont val="Arial"/>
        <family val="2"/>
      </rPr>
      <t>Gestión del Conocimiento y la Innovación</t>
    </r>
  </si>
  <si>
    <t>Dimensión Talento Humano
Política Gestión Talento Humano</t>
  </si>
  <si>
    <r>
      <rPr>
        <b/>
        <sz val="9"/>
        <rFont val="Arial"/>
        <family val="2"/>
      </rPr>
      <t>Dimensión Talento Humano
Políticas:</t>
    </r>
    <r>
      <rPr>
        <sz val="9"/>
        <rFont val="Arial"/>
        <family val="2"/>
      </rPr>
      <t xml:space="preserve">
• Gestión Estratégica del Talento Humano 
• Integridad
</t>
    </r>
    <r>
      <rPr>
        <b/>
        <sz val="9"/>
        <rFont val="Arial"/>
        <family val="2"/>
      </rPr>
      <t>Dimensión</t>
    </r>
    <r>
      <rPr>
        <sz val="9"/>
        <rFont val="Arial"/>
        <family val="2"/>
      </rPr>
      <t xml:space="preserve"> Gestión del Conocimiento e innovación:
Política: 
Gestión del Conocimiento y la Innovación
</t>
    </r>
    <r>
      <rPr>
        <b/>
        <sz val="9"/>
        <rFont val="Arial"/>
        <family val="2"/>
      </rPr>
      <t>Dimensión</t>
    </r>
    <r>
      <rPr>
        <sz val="9"/>
        <rFont val="Arial"/>
        <family val="2"/>
      </rPr>
      <t xml:space="preserve"> Control interno
Política de Gestión: Control Interno</t>
    </r>
  </si>
  <si>
    <r>
      <rPr>
        <b/>
        <sz val="9"/>
        <rFont val="Arial"/>
        <family val="2"/>
      </rPr>
      <t>Dimensión Gestión con Valores para Resultados
Políticas de Gestión:</t>
    </r>
    <r>
      <rPr>
        <sz val="9"/>
        <rFont val="Arial"/>
        <family val="2"/>
      </rPr>
      <t xml:space="preserve">
• Fortalecimiento organizacional y simplificación de procesos 
• Gobierno digital 
• Seguridad digital 
Mejora normativa Relación Estado Ciudadano: 
• Racionalización de Trámites 
• Participación ciudadana en la gestión pública 
• Servicio al Ciudadano
• Gobierno Digital 
• Integridad
</t>
    </r>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</si>
  <si>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
</t>
    </r>
    <r>
      <rPr>
        <b/>
        <sz val="9"/>
        <rFont val="Arial"/>
        <family val="2"/>
      </rPr>
      <t xml:space="preserve">• </t>
    </r>
    <r>
      <rPr>
        <sz val="9"/>
        <rFont val="Arial"/>
        <family val="2"/>
      </rPr>
      <t xml:space="preserve">Integridad
• Participación ciudadana en la gestión pública
</t>
    </r>
  </si>
  <si>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xml:space="preserve">• Gestión documental
• Transparencia, acceso a la información pública y lucha contra la corrupción
</t>
    </r>
    <r>
      <rPr>
        <b/>
        <sz val="9"/>
        <rFont val="Arial"/>
        <family val="2"/>
      </rPr>
      <t>Dimensión:</t>
    </r>
    <r>
      <rPr>
        <sz val="9"/>
        <rFont val="Arial"/>
        <family val="2"/>
      </rPr>
      <t xml:space="preserve"> Control interno
Política de Gestión: Control Interno</t>
    </r>
  </si>
  <si>
    <r>
      <rPr>
        <b/>
        <sz val="9"/>
        <rFont val="Arial"/>
        <family val="2"/>
      </rPr>
      <t>Dimensión:</t>
    </r>
    <r>
      <rPr>
        <sz val="9"/>
        <rFont val="Arial"/>
        <family val="2"/>
      </rPr>
      <t xml:space="preserve"> Direccionamiento Estratégico y Planeación
Políticas:
• Planeación institucional
• Gestión presupuestal y eficiencia del gasto público
• Integridad
• Participación ciudadana en la gestión pública
</t>
    </r>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</si>
  <si>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t>El comité de gestión institucional y desempeño definirá un plan y canales de participación ciudadana, difundirá y convocará la participación tanto en la planeación como en el seguimiento, evaluación y control a la gestión.
La Oficina de Planeación analizará los resultados obtenidos en la implementación del plan de participación, publicará y divulgará los resultados y acuerdos desarrollados y documentará las buenas prácticas</t>
  </si>
  <si>
    <r>
      <rPr>
        <b/>
        <sz val="11"/>
        <color indexed="8"/>
        <rFont val="Calibri"/>
        <family val="2"/>
      </rPr>
      <t xml:space="preserve">Dimensión </t>
    </r>
    <r>
      <rPr>
        <sz val="11"/>
        <color theme="1"/>
        <rFont val="Calibri"/>
        <family val="2"/>
      </rPr>
      <t xml:space="preserve">Gestión del Conocimiento y la Innovación
</t>
    </r>
    <r>
      <rPr>
        <b/>
        <sz val="11"/>
        <color indexed="8"/>
        <rFont val="Calibri"/>
        <family val="2"/>
      </rPr>
      <t xml:space="preserve">Política: </t>
    </r>
    <r>
      <rPr>
        <sz val="11"/>
        <color theme="1"/>
        <rFont val="Calibri"/>
        <family val="2"/>
      </rPr>
      <t>Gestión del Conocimiento y la Innovación</t>
    </r>
  </si>
  <si>
    <r>
      <rPr>
        <b/>
        <sz val="9"/>
        <rFont val="Arial"/>
        <family val="2"/>
      </rPr>
      <t>Dimensión:</t>
    </r>
    <r>
      <rPr>
        <sz val="9"/>
        <rFont val="Arial"/>
        <family val="2"/>
      </rPr>
      <t xml:space="preserve"> Evaluación de Resultados Seguimiento y evaluación del desempeño institucional
</t>
    </r>
    <r>
      <rPr>
        <b/>
        <sz val="9"/>
        <rFont val="Arial"/>
        <family val="2"/>
      </rPr>
      <t>Política</t>
    </r>
    <r>
      <rPr>
        <sz val="9"/>
        <rFont val="Arial"/>
        <family val="2"/>
      </rPr>
      <t>: Seguimiento y evaluación del desempeño institucional</t>
    </r>
  </si>
  <si>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
• Integridad
• Participación ciudadana en la gestión pública</t>
    </r>
  </si>
  <si>
    <r>
      <rPr>
        <b/>
        <sz val="9"/>
        <color indexed="8"/>
        <rFont val="Calibri"/>
        <family val="2"/>
      </rPr>
      <t>Dimensión</t>
    </r>
    <r>
      <rPr>
        <sz val="9"/>
        <color indexed="8"/>
        <rFont val="Calibri"/>
        <family val="2"/>
      </rPr>
      <t xml:space="preserve"> Gestión del Conocimiento y la Innovación
</t>
    </r>
    <r>
      <rPr>
        <b/>
        <sz val="9"/>
        <color indexed="8"/>
        <rFont val="Calibri"/>
        <family val="2"/>
      </rPr>
      <t xml:space="preserve">Política: </t>
    </r>
    <r>
      <rPr>
        <sz val="9"/>
        <color indexed="8"/>
        <rFont val="Calibri"/>
        <family val="2"/>
      </rPr>
      <t>Gestión del Conocimiento y la Innovación</t>
    </r>
  </si>
  <si>
    <t>A través de los contratos interadministrativos suscritos en la vigencia con alcaldías municipales, ingresaron 287 nuevos usuarios a los programas de la Beneficencia.  Esta cantidad no se incrementó con respecto a 2018, se tiene en cuenta que durante el primer semestre no se contrató con los municipios por ley de Garantías</t>
  </si>
  <si>
    <r>
      <rPr>
        <b/>
        <sz val="9"/>
        <rFont val="Arial"/>
        <family val="2"/>
      </rPr>
      <t>Dimensión</t>
    </r>
    <r>
      <rPr>
        <sz val="9"/>
        <rFont val="Arial"/>
        <family val="2"/>
      </rPr>
      <t xml:space="preserve"> Gestión con Valores para Resultados 
Mejora normativa Relación Estado Ciudadano: 
• Racionalización de Trámites 
• Participación ciudadana en la gestión pública 
• Servicio al Ciudadano
• Integridad</t>
    </r>
  </si>
  <si>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
• Integridad
• Participación ciudadana en la gestión pública</t>
    </r>
  </si>
  <si>
    <r>
      <rPr>
        <b/>
        <sz val="9"/>
        <rFont val="Arial"/>
        <family val="2"/>
      </rPr>
      <t xml:space="preserve">Dimensión </t>
    </r>
    <r>
      <rPr>
        <sz val="9"/>
        <rFont val="Arial"/>
        <family val="2"/>
      </rPr>
      <t>Gestión con Valores para Resultados 
Mejora normativa Relación Estado Ciudadano: 
• Racionalización de Trámites 
• Participación ciudadana en la gestión pública 
• Servicio al Ciudadano
• Integridad</t>
    </r>
  </si>
  <si>
    <r>
      <rPr>
        <b/>
        <sz val="9"/>
        <rFont val="Arial"/>
        <family val="2"/>
      </rPr>
      <t>Dimensión</t>
    </r>
    <r>
      <rPr>
        <sz val="9"/>
        <rFont val="Arial"/>
        <family val="2"/>
      </rPr>
      <t xml:space="preserve"> Control interno
</t>
    </r>
    <r>
      <rPr>
        <b/>
        <sz val="9"/>
        <rFont val="Arial"/>
        <family val="2"/>
      </rPr>
      <t>Política:</t>
    </r>
    <r>
      <rPr>
        <sz val="9"/>
        <rFont val="Arial"/>
        <family val="2"/>
      </rPr>
      <t xml:space="preserve"> Control interno</t>
    </r>
  </si>
  <si>
    <r>
      <rPr>
        <b/>
        <sz val="9"/>
        <rFont val="Arial"/>
        <family val="2"/>
      </rPr>
      <t xml:space="preserve">Dimensión 7) </t>
    </r>
    <r>
      <rPr>
        <sz val="9"/>
        <rFont val="Arial"/>
        <family val="2"/>
      </rPr>
      <t xml:space="preserve">Control interno
</t>
    </r>
    <r>
      <rPr>
        <b/>
        <sz val="9"/>
        <rFont val="Arial"/>
        <family val="2"/>
      </rPr>
      <t>Política</t>
    </r>
    <r>
      <rPr>
        <sz val="9"/>
        <rFont val="Arial"/>
        <family val="2"/>
      </rPr>
      <t>: Control Interno</t>
    </r>
  </si>
  <si>
    <r>
      <t xml:space="preserve">Dimensión Talento Humano
Política: </t>
    </r>
    <r>
      <rPr>
        <sz val="9"/>
        <rFont val="Arial"/>
        <family val="2"/>
      </rPr>
      <t>Talento Humano</t>
    </r>
    <r>
      <rPr>
        <b/>
        <sz val="9"/>
        <rFont val="Arial"/>
        <family val="2"/>
      </rPr>
      <t xml:space="preserve">
</t>
    </r>
  </si>
  <si>
    <r>
      <rPr>
        <b/>
        <sz val="9"/>
        <rFont val="Arial"/>
        <family val="2"/>
      </rPr>
      <t>POLITICA TALENTO HUMANO</t>
    </r>
    <r>
      <rPr>
        <sz val="9"/>
        <rFont val="Arial"/>
        <family val="2"/>
      </rPr>
      <t xml:space="preserve">
Revisión y ajustes del manual de funciones, acordes con la Ley 1083 de 2015 y Decreto 815 de 2018
Incorporar al plan institucional de bienestar capacitación e incentivos el tema de desvinculación asistida por todas las causas.
Elaborar la caracterización de la planta de personal completa teniendo como insumo el formato de la Hoja de vida del DAFP
Cumplir a cabalidad con el Plan Institucional de Capacitación, Bienestar e Incentivos, estando pendiente a la fecha capacitar a todos los servidores públicos en lenguaje claro, negociación colectiva de empleados públicos, anticorrupción y buen gobierno, excel, pedagogía de la memoria desde las víctimas, violencia de género.
Elección de los mejores servidores públicos inscritos en carrera administrativa vigencia 2019.
Estandarizar, publicar y utilizar todas las herramientas diseñadas en el marco de la implementación del Sistema de Seguridad y Salud en el Trabajo.
Análisis de resultados de la aplicación del instrumento de medición del clima laboral, identificación y ejecución de actividades para mejorarlo y análisis del riesgo psicosocial en la entidad.
Elaborar el procedimiento de seguridad y salud en el trabajo de acuerdo a la normatividad.
Elaborar el Diagnóstico de capacidades y entornos, considerando los objetivos institucionales, talento humano, procesos y procedimientos, estructura organizacional, cadena de servicio, recursos disponibles, cultura organizacional, capacidad tecnológica de la información y las comunicaciones, identificar el conocimiento tácito y explícito de la entidad,  conocimiento de los servidores públicos (formación, capacitación y experiencia), herramientas para la difusión del conocimiento y la generación de proyectos articulados.</t>
    </r>
  </si>
  <si>
    <r>
      <rPr>
        <b/>
        <sz val="9"/>
        <rFont val="Arial"/>
        <family val="2"/>
      </rPr>
      <t xml:space="preserve">POLÍTICA DE INTEGRIDAD </t>
    </r>
    <r>
      <rPr>
        <sz val="9"/>
        <rFont val="Arial"/>
        <family val="2"/>
      </rPr>
      <t xml:space="preserve">
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Análisis de buenas prácticas una vez implementado el código de integridad
Actualizar el Código de Integridad considerando los aportes hechos por los servidores públicos</t>
    </r>
  </si>
  <si>
    <r>
      <t xml:space="preserve">Dimensión Talento Humano
Política </t>
    </r>
    <r>
      <rPr>
        <sz val="9"/>
        <rFont val="Arial"/>
        <family val="2"/>
      </rPr>
      <t>Integridad</t>
    </r>
    <r>
      <rPr>
        <b/>
        <sz val="9"/>
        <rFont val="Arial"/>
        <family val="2"/>
      </rPr>
      <t xml:space="preserve">
</t>
    </r>
  </si>
  <si>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Gestión documental
• Transparencia, acceso a la información pública y lucha contra la corrupción</t>
    </r>
  </si>
  <si>
    <t>en el primer semestre se respondieron 50 solicitudes de certificación en términos de Ley y se han recibieron 76 solicitudes. Las 26 restantes fueron respondidas en julio de 2019.
La Secretaría General no respondió la medición de este indicador para el segundo semestre de 2019.
La entidad implementó conforme a los lineamientos del Decreto 726 /2018 y la Circular 008 del 17 de junio de 2019 de la Procuraduría General de la Nación, que requiere a las Entidades Públicas expedir certificaciones electrónicas de tiempos laborados o cotizados y salarios a través del sistema de información CETIL del Ministerio de Hacienda y Crédito Público</t>
  </si>
  <si>
    <r>
      <rPr>
        <b/>
        <sz val="9"/>
        <rFont val="Arial"/>
        <family val="2"/>
      </rPr>
      <t xml:space="preserve">Dimensión </t>
    </r>
    <r>
      <rPr>
        <sz val="9"/>
        <rFont val="Arial"/>
        <family val="2"/>
      </rPr>
      <t xml:space="preserve">Información y Comunicación, </t>
    </r>
    <r>
      <rPr>
        <b/>
        <sz val="9"/>
        <rFont val="Arial"/>
        <family val="2"/>
      </rPr>
      <t>Políticas:</t>
    </r>
    <r>
      <rPr>
        <sz val="9"/>
        <rFont val="Arial"/>
        <family val="2"/>
      </rPr>
      <t xml:space="preserve">
• Gestión documental
• Transparencia, acceso a la información pública y lucha contra la corrupción</t>
    </r>
  </si>
  <si>
    <r>
      <t xml:space="preserve">Informar a los funcionarios de la entidad en la Ley de Transparencia y acceso a la información pública y su comprensión como un derecho fundamental que permite el ejercicio de otros derechos fundamentales de los ciudadanos. </t>
    </r>
    <r>
      <rPr>
        <sz val="9"/>
        <color indexed="10"/>
        <rFont val="Arial"/>
        <family val="2"/>
      </rPr>
      <t xml:space="preserve"> </t>
    </r>
    <r>
      <rPr>
        <sz val="9"/>
        <rFont val="Arial"/>
        <family val="2"/>
      </rPr>
      <t xml:space="preserve">Responsable Oficina Jurídica 
</t>
    </r>
    <r>
      <rPr>
        <b/>
        <sz val="9"/>
        <rFont val="Arial"/>
        <family val="2"/>
      </rPr>
      <t xml:space="preserve">Vigencia 2020. </t>
    </r>
    <r>
      <rPr>
        <sz val="9"/>
        <rFont val="Arial"/>
        <family val="2"/>
      </rPr>
      <t>Contratar el diseño para automatizar el calendario de actividades, consolidar los calendarios de las actividades que se desarrollan en los centros de protección 
Contratar el diseño para automatizar encuesta de satisfacción del ciudadano sobre transparencia y acceso a la información del sitio web</t>
    </r>
  </si>
  <si>
    <t>El link de Transparencia y Acceso a la Información a través del dominio www.beneficenciacundinamarca.gov.co, se mantiene actualizado con la información que se recibe de las diferentes dependencias.
Se diligenció en agosto la rendición de Cuentas ante la Procuraduría General de la Nación -  ITA, el cual arrojó un resultado de 91% de cumplimiento, teniendo como principio la información de la "Matriz de cumplimiento normativo de la Ley 1712 de 2014” y demás normativas</t>
  </si>
  <si>
    <t>Apoyar a la entidad en el cumplimiento y medición de la ley de transparencia y acceso a la información pública</t>
  </si>
  <si>
    <t>Almacenista  y Auxiliar</t>
  </si>
  <si>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 Gobierno digital 
</t>
    </r>
    <r>
      <rPr>
        <b/>
        <sz val="9"/>
        <rFont val="Arial"/>
        <family val="2"/>
      </rPr>
      <t xml:space="preserve">Dimensión: </t>
    </r>
    <r>
      <rPr>
        <sz val="9"/>
        <rFont val="Arial"/>
        <family val="2"/>
      </rPr>
      <t xml:space="preserve">Talento Humano
</t>
    </r>
    <r>
      <rPr>
        <sz val="9"/>
        <rFont val="Arial"/>
        <family val="2"/>
      </rPr>
      <t>• Integridad</t>
    </r>
  </si>
  <si>
    <r>
      <rPr>
        <b/>
        <sz val="9"/>
        <rFont val="Arial"/>
        <family val="2"/>
      </rPr>
      <t>Dimensión: Talento Humano
políticas:</t>
    </r>
    <r>
      <rPr>
        <sz val="9"/>
        <rFont val="Arial"/>
        <family val="2"/>
      </rPr>
      <t xml:space="preserve"> 
• Gestión Talento Humano 
• Integridad 
</t>
    </r>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t>
    </r>
  </si>
  <si>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xml:space="preserve"> • Gestión documental
• Transparencia, acceso a la información pública y lucha contra la corrupción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 Gobierno digital 
• Seguridad digital 
Mejora normativa Relación Estado Ciudadano: 
• Racionalización de Trámites 
• Servicio al Ciudadano
• Gobierno Digital 
• Integridad
</t>
    </r>
  </si>
  <si>
    <t xml:space="preserve">El contrato con el AGN se vence en septiembre de 2019 y se gestionará su ampliación a tres años.                                   A 31 de octubre de 2019, se logró una prórroga por un año, para el cumplimiento de su objeto. </t>
  </si>
  <si>
    <r>
      <rPr>
        <b/>
        <sz val="9"/>
        <rFont val="Arial"/>
        <family val="2"/>
      </rPr>
      <t xml:space="preserve">Dimensión </t>
    </r>
    <r>
      <rPr>
        <sz val="9"/>
        <rFont val="Arial"/>
        <family val="2"/>
      </rPr>
      <t xml:space="preserve">Información y Comunicación
</t>
    </r>
    <r>
      <rPr>
        <b/>
        <sz val="9"/>
        <rFont val="Arial"/>
        <family val="2"/>
      </rPr>
      <t>Políticas</t>
    </r>
    <r>
      <rPr>
        <sz val="9"/>
        <rFont val="Arial"/>
        <family val="2"/>
      </rPr>
      <t xml:space="preserve">
 • Gestión documental
• Transparencia, acceso a la información pública y lucha contra la corrupción
</t>
    </r>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 Gobierno digital 
• Seguridad digital 
• Servicio al Ciudadano</t>
    </r>
    <r>
      <rPr>
        <b/>
        <sz val="9"/>
        <rFont val="Arial"/>
        <family val="2"/>
      </rPr>
      <t xml:space="preserve">
Dimensión</t>
    </r>
    <r>
      <rPr>
        <sz val="9"/>
        <rFont val="Arial"/>
        <family val="2"/>
      </rPr>
      <t xml:space="preserve"> Talento Humano
</t>
    </r>
    <r>
      <rPr>
        <b/>
        <sz val="9"/>
        <rFont val="Arial"/>
        <family val="2"/>
      </rPr>
      <t>Política:</t>
    </r>
    <r>
      <rPr>
        <sz val="9"/>
        <rFont val="Arial"/>
        <family val="2"/>
      </rPr>
      <t xml:space="preserve"> 
• Integridad
</t>
    </r>
  </si>
  <si>
    <r>
      <rPr>
        <b/>
        <sz val="9"/>
        <rFont val="Arial"/>
        <family val="2"/>
      </rPr>
      <t xml:space="preserve">Dimensión </t>
    </r>
    <r>
      <rPr>
        <sz val="9"/>
        <rFont val="Arial"/>
        <family val="2"/>
      </rPr>
      <t xml:space="preserve">Información y Comunicación
</t>
    </r>
    <r>
      <rPr>
        <b/>
        <sz val="9"/>
        <rFont val="Arial"/>
        <family val="2"/>
      </rPr>
      <t>Políticas</t>
    </r>
    <r>
      <rPr>
        <sz val="9"/>
        <rFont val="Arial"/>
        <family val="2"/>
      </rPr>
      <t xml:space="preserve">
 • Gestión documental
• Transparencia, acceso a la información pública y lucha contra la corrupción
</t>
    </r>
    <r>
      <rPr>
        <b/>
        <sz val="9"/>
        <rFont val="Arial"/>
        <family val="2"/>
      </rPr>
      <t xml:space="preserve">
Dimensión </t>
    </r>
    <r>
      <rPr>
        <sz val="9"/>
        <rFont val="Arial"/>
        <family val="2"/>
      </rPr>
      <t xml:space="preserve"> Gestión con Valores para Resultados
• Gobierno digital 
• Seguridad digital 
• Racionalización de Trámites 
• Servicio al Ciudadano
• Gobierno Digital 
• Integridad
</t>
    </r>
    <r>
      <rPr>
        <b/>
        <sz val="9"/>
        <rFont val="Arial"/>
        <family val="2"/>
      </rPr>
      <t xml:space="preserve">Dimensión </t>
    </r>
    <r>
      <rPr>
        <sz val="9"/>
        <rFont val="Arial"/>
        <family val="2"/>
      </rPr>
      <t>Control interno
Política de Gestión: Control Interno</t>
    </r>
  </si>
  <si>
    <t xml:space="preserve">Fortalecer seguimiento a las PQRS y Denuncias, con el uso del sistema de gestión documental Orfeo
Mantener atención continua en ventanilla única
Aplicación de encuestas de percepción del servicio al ciudadano </t>
  </si>
  <si>
    <t>Aplicación de encuestas de percepción del servicio al ciudadano en el SIAC</t>
  </si>
  <si>
    <t>Medición por indicadores</t>
  </si>
  <si>
    <t xml:space="preserve">incorporar al plan de acción las sugerencias de los ciudadanos en la pasada Audiencia Pública de Rendición de Cuentas </t>
  </si>
  <si>
    <t>Durante la vigencia se realizaron 400 asesorías a comisarías de  familia, alcaldías, Secretarias de  Desarrollo Social, Personerías y referentes  sociales y familiares, de manera personal, escrita, telefónica, correo electrónico.  Esta meta se cumple a demanda de la ciudadanía.  Durante el primer semestre la demanda fue muy baja  porque no se contrató con los municipios por ley de Garantías</t>
  </si>
  <si>
    <t>Formulación y entrega al Comité de desempeño y gestión institucional del Plan de Prevención del Daño Antijurídico 
Capacitar a todos los funcionarios y contratista en la Prevención del Daño Antijurídico 
Realizar el seguimiento y medición d de los indicadores del Plan de Prevención del Daño Antijurídico.
Definir los lineamientos y directrices de conflicto de intereses
Definir la política de clasificación y reserva de información</t>
  </si>
  <si>
    <r>
      <rPr>
        <b/>
        <sz val="9"/>
        <rFont val="Arial"/>
        <family val="2"/>
      </rPr>
      <t xml:space="preserve">Dimensión </t>
    </r>
    <r>
      <rPr>
        <sz val="9"/>
        <rFont val="Arial"/>
        <family val="2"/>
      </rPr>
      <t xml:space="preserve">Talento Humano 
</t>
    </r>
    <r>
      <rPr>
        <b/>
        <sz val="9"/>
        <rFont val="Arial"/>
        <family val="2"/>
      </rPr>
      <t>Política</t>
    </r>
    <r>
      <rPr>
        <sz val="9"/>
        <rFont val="Arial"/>
        <family val="2"/>
      </rPr>
      <t xml:space="preserve"> Integridad
</t>
    </r>
  </si>
  <si>
    <t>La Secretaría General debe reportar a la Oficina de Planeación la medición del indicador de certificaciones expedidas / certificaciones solicitadas</t>
  </si>
  <si>
    <r>
      <rPr>
        <b/>
        <sz val="9"/>
        <rFont val="Arial"/>
        <family val="2"/>
      </rPr>
      <t>Dimensión</t>
    </r>
    <r>
      <rPr>
        <sz val="9"/>
        <rFont val="Arial"/>
        <family val="2"/>
      </rPr>
      <t xml:space="preserve">  Gestión con Valores para Resultados
 </t>
    </r>
    <r>
      <rPr>
        <b/>
        <sz val="9"/>
        <rFont val="Arial"/>
        <family val="2"/>
      </rPr>
      <t>Políticas:</t>
    </r>
    <r>
      <rPr>
        <sz val="9"/>
        <rFont val="Arial"/>
        <family val="2"/>
      </rPr>
      <t xml:space="preserve">
• Racionalización de Trámites 
• Servicio al Ciudadano
• Gobierno Digital 
</t>
    </r>
    <r>
      <rPr>
        <b/>
        <sz val="9"/>
        <rFont val="Arial"/>
        <family val="2"/>
      </rPr>
      <t>Dimensión:</t>
    </r>
    <r>
      <rPr>
        <sz val="9"/>
        <rFont val="Arial"/>
        <family val="2"/>
      </rPr>
      <t xml:space="preserve"> Talento Humano
</t>
    </r>
    <r>
      <rPr>
        <b/>
        <sz val="9"/>
        <rFont val="Arial"/>
        <family val="2"/>
      </rPr>
      <t>Política:</t>
    </r>
    <r>
      <rPr>
        <sz val="9"/>
        <rFont val="Arial"/>
        <family val="2"/>
      </rPr>
      <t xml:space="preserve">
• Integridad</t>
    </r>
  </si>
  <si>
    <t>El cumplimiento de las metas de atención a niñez y adolescencia es competencia el ICBF Regional Cundinamarca, quien  brinda la protección en dos centros de la Beneficencia.  La cobertura en atención de adultos mayores y personas con discapacidad mental ha aumentado en respuesta a la demanda de Cundinamarca y Bogotá con quienes se tienen contratos interadministrativos, lo que ha permitido un importante ingreso económico para la entidad y el sostenimiento de los programas sociales.  Ejecución y compromiso de inversión a 31 de diciembre de $42.130.372.820 de $54.345.242.858, equivalente al 78%</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</si>
</sst>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_);_(* \(#,##0\);_(* &quot;-&quot;??_);_(@_)"/>
    <numFmt numFmtId="183" formatCode="0.0%"/>
    <numFmt numFmtId="184" formatCode="_(* #,##0.0_);_(* \(#,##0.0\);_(* &quot;-&quot;??_);_(@_)"/>
    <numFmt numFmtId="185" formatCode="_(&quot;$&quot;* #,##0_);_(&quot;$&quot;* \(#,##0\);_(&quot;$&quot;* &quot;-&quot;??_);_(@_)"/>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409]dddd\,\ mmmm\ dd\,\ yyyy"/>
    <numFmt numFmtId="196" formatCode="_(* #,##0.0_);_(* \(#,##0.0\);_(* &quot;-&quot;_);_(@_)"/>
    <numFmt numFmtId="197" formatCode="_(* #,##0.00_);_(* \(#,##0.00\);_(* &quot;-&quot;_);_(@_)"/>
  </numFmts>
  <fonts count="79">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name val="Arial"/>
      <family val="2"/>
    </font>
    <font>
      <sz val="9"/>
      <color indexed="10"/>
      <name val="Arial"/>
      <family val="2"/>
    </font>
    <font>
      <sz val="9"/>
      <color indexed="60"/>
      <name val="Arial"/>
      <family val="2"/>
    </font>
    <font>
      <vertAlign val="subscript"/>
      <sz val="9"/>
      <name val="Arial"/>
      <family val="2"/>
    </font>
    <font>
      <b/>
      <sz val="11"/>
      <color indexed="8"/>
      <name val="Calibri"/>
      <family val="2"/>
    </font>
    <font>
      <sz val="9"/>
      <color indexed="8"/>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6"/>
      <color indexed="8"/>
      <name val="Arial"/>
      <family val="2"/>
    </font>
    <font>
      <sz val="11"/>
      <color indexed="8"/>
      <name val="Arial"/>
      <family val="2"/>
    </font>
    <font>
      <sz val="11"/>
      <name val="Calibri"/>
      <family val="2"/>
    </font>
    <font>
      <b/>
      <sz val="7"/>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6"/>
      <color rgb="FF000000"/>
      <name val="Arial"/>
      <family val="2"/>
    </font>
    <font>
      <sz val="9"/>
      <color rgb="FF000000"/>
      <name val="Arial"/>
      <family val="2"/>
    </font>
    <font>
      <sz val="11"/>
      <color theme="1"/>
      <name val="Arial"/>
      <family val="2"/>
    </font>
    <font>
      <b/>
      <sz val="8"/>
      <color theme="1"/>
      <name val="Arial"/>
      <family val="2"/>
    </font>
    <font>
      <b/>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right style="thin"/>
      <top style="thin"/>
      <bottom style="thin"/>
    </border>
    <border>
      <left style="thin"/>
      <right>
        <color indexed="63"/>
      </right>
      <top>
        <color indexed="63"/>
      </top>
      <bottom style="thin"/>
    </border>
    <border>
      <left style="thin"/>
      <right/>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border>
    <border>
      <left/>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7"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432">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8"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8"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8" fillId="34" borderId="10" xfId="0" applyFont="1" applyFill="1" applyBorder="1" applyAlignment="1">
      <alignment vertical="center" wrapText="1"/>
    </xf>
    <xf numFmtId="9" fontId="68" fillId="34" borderId="10" xfId="0" applyNumberFormat="1" applyFont="1" applyFill="1" applyBorder="1" applyAlignment="1">
      <alignment horizontal="center" vertical="center"/>
    </xf>
    <xf numFmtId="0" fontId="68" fillId="33"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69" fillId="0" borderId="0" xfId="0" applyFont="1" applyFill="1" applyAlignment="1">
      <alignment/>
    </xf>
    <xf numFmtId="0" fontId="4" fillId="8" borderId="10" xfId="0" applyFont="1" applyFill="1" applyBorder="1" applyAlignment="1">
      <alignment horizontal="center" vertical="center" wrapText="1"/>
    </xf>
    <xf numFmtId="1" fontId="68"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8"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8" fillId="34" borderId="10" xfId="0" applyNumberFormat="1" applyFont="1" applyFill="1" applyBorder="1" applyAlignment="1">
      <alignment horizontal="center" vertical="center"/>
    </xf>
    <xf numFmtId="1" fontId="70"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8" fillId="34" borderId="10" xfId="0" applyNumberFormat="1" applyFont="1" applyFill="1" applyBorder="1" applyAlignment="1">
      <alignment horizontal="justify" vertical="center" wrapText="1"/>
    </xf>
    <xf numFmtId="9" fontId="68"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8"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8"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8"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8"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8"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8"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8"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8"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8" fillId="34" borderId="10" xfId="0" applyNumberFormat="1" applyFont="1" applyFill="1" applyBorder="1" applyAlignment="1">
      <alignment horizontal="left" vertical="center" wrapText="1"/>
    </xf>
    <xf numFmtId="2" fontId="68" fillId="34" borderId="10" xfId="0" applyNumberFormat="1" applyFont="1" applyFill="1" applyBorder="1" applyAlignment="1">
      <alignment horizontal="center" vertical="center" wrapText="1"/>
    </xf>
    <xf numFmtId="0" fontId="68" fillId="34" borderId="10" xfId="0" applyFont="1" applyFill="1" applyBorder="1" applyAlignment="1">
      <alignment horizontal="right" vertical="center"/>
    </xf>
    <xf numFmtId="3" fontId="68" fillId="34" borderId="10" xfId="0" applyNumberFormat="1" applyFont="1" applyFill="1" applyBorder="1" applyAlignment="1">
      <alignment horizontal="right" vertical="center"/>
    </xf>
    <xf numFmtId="0" fontId="71" fillId="34" borderId="10" xfId="0" applyFont="1" applyFill="1" applyBorder="1" applyAlignment="1">
      <alignment horizontal="right" vertical="center" wrapText="1"/>
    </xf>
    <xf numFmtId="9" fontId="68" fillId="34" borderId="10" xfId="0" applyNumberFormat="1" applyFont="1" applyFill="1" applyBorder="1" applyAlignment="1">
      <alignment horizontal="right" vertical="center"/>
    </xf>
    <xf numFmtId="0" fontId="69"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8" fillId="33" borderId="0" xfId="0" applyFont="1" applyFill="1" applyBorder="1" applyAlignment="1">
      <alignment horizontal="justify" vertical="center" wrapText="1"/>
    </xf>
    <xf numFmtId="0" fontId="68" fillId="33" borderId="0" xfId="0" applyFont="1" applyFill="1" applyBorder="1" applyAlignment="1">
      <alignment horizontal="justify" vertical="center"/>
    </xf>
    <xf numFmtId="0" fontId="68" fillId="34" borderId="0" xfId="0" applyFont="1" applyFill="1" applyBorder="1" applyAlignment="1">
      <alignment horizontal="justify" vertical="center"/>
    </xf>
    <xf numFmtId="0" fontId="68" fillId="33" borderId="0" xfId="0" applyFont="1" applyFill="1" applyBorder="1" applyAlignment="1">
      <alignment horizontal="center" vertical="center"/>
    </xf>
    <xf numFmtId="9" fontId="68" fillId="33" borderId="0" xfId="0" applyNumberFormat="1" applyFont="1" applyFill="1" applyBorder="1" applyAlignment="1">
      <alignment horizontal="center" vertical="center"/>
    </xf>
    <xf numFmtId="9" fontId="68"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8"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8"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8"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8"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8" fillId="34" borderId="10" xfId="0" applyFont="1" applyFill="1" applyBorder="1" applyAlignment="1">
      <alignment horizontal="center" vertical="center" wrapText="1"/>
    </xf>
    <xf numFmtId="0" fontId="68" fillId="34" borderId="10" xfId="0" applyFont="1" applyFill="1" applyBorder="1" applyAlignment="1">
      <alignment horizontal="justify" vertical="center"/>
    </xf>
    <xf numFmtId="1" fontId="68" fillId="34" borderId="10" xfId="0" applyNumberFormat="1" applyFont="1" applyFill="1" applyBorder="1" applyAlignment="1">
      <alignment horizontal="left" vertical="center" wrapText="1"/>
    </xf>
    <xf numFmtId="1" fontId="68"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72" fillId="34" borderId="10" xfId="0" applyNumberFormat="1" applyFont="1" applyFill="1" applyBorder="1" applyAlignment="1">
      <alignment horizontal="center" vertical="center" wrapText="1"/>
    </xf>
    <xf numFmtId="49" fontId="72" fillId="34" borderId="10" xfId="0" applyNumberFormat="1" applyFont="1" applyFill="1" applyBorder="1" applyAlignment="1">
      <alignment horizontal="center" vertical="center" wrapText="1"/>
    </xf>
    <xf numFmtId="0" fontId="68"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68"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8"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70" fillId="34" borderId="10" xfId="0" applyNumberFormat="1" applyFont="1" applyFill="1" applyBorder="1" applyAlignment="1">
      <alignment horizontal="center" vertical="center" wrapText="1"/>
    </xf>
    <xf numFmtId="9" fontId="68" fillId="34" borderId="10" xfId="58" applyFont="1" applyFill="1" applyBorder="1" applyAlignment="1">
      <alignment horizontal="center" vertical="center" wrapText="1"/>
    </xf>
    <xf numFmtId="49" fontId="68" fillId="34" borderId="10" xfId="0" applyNumberFormat="1" applyFont="1" applyFill="1" applyBorder="1" applyAlignment="1">
      <alignment horizontal="center" vertical="center" wrapText="1"/>
    </xf>
    <xf numFmtId="0" fontId="68"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8" fillId="36" borderId="10" xfId="0" applyFont="1" applyFill="1" applyBorder="1" applyAlignment="1">
      <alignment horizontal="justify" vertical="center"/>
    </xf>
    <xf numFmtId="0" fontId="68" fillId="36" borderId="10" xfId="0" applyFont="1" applyFill="1" applyBorder="1" applyAlignment="1">
      <alignment horizontal="center" vertical="center"/>
    </xf>
    <xf numFmtId="1" fontId="68" fillId="36" borderId="10" xfId="0" applyNumberFormat="1" applyFont="1" applyFill="1" applyBorder="1" applyAlignment="1" quotePrefix="1">
      <alignment horizontal="center" vertical="center" wrapText="1"/>
    </xf>
    <xf numFmtId="1" fontId="68"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8" fillId="35" borderId="10" xfId="0" applyFont="1" applyFill="1" applyBorder="1" applyAlignment="1">
      <alignment horizontal="justify" vertical="center"/>
    </xf>
    <xf numFmtId="0" fontId="68" fillId="35" borderId="10" xfId="0" applyFont="1" applyFill="1" applyBorder="1" applyAlignment="1">
      <alignment horizontal="center" vertical="center"/>
    </xf>
    <xf numFmtId="0" fontId="68" fillId="35" borderId="10" xfId="0" applyFont="1" applyFill="1" applyBorder="1" applyAlignment="1">
      <alignment horizontal="justify" vertical="center" wrapText="1"/>
    </xf>
    <xf numFmtId="1" fontId="68"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8" fillId="35" borderId="10" xfId="0" applyNumberFormat="1" applyFont="1" applyFill="1" applyBorder="1" applyAlignment="1">
      <alignment horizontal="justify" vertical="center"/>
    </xf>
    <xf numFmtId="9" fontId="68"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9" fillId="34" borderId="0" xfId="0" applyFont="1" applyFill="1" applyAlignment="1">
      <alignment horizontal="center"/>
    </xf>
    <xf numFmtId="0" fontId="5" fillId="34" borderId="0" xfId="0" applyFont="1" applyFill="1" applyAlignment="1">
      <alignment horizontal="center"/>
    </xf>
    <xf numFmtId="0" fontId="5" fillId="34" borderId="0" xfId="0" applyFont="1" applyFill="1" applyAlignment="1">
      <alignment/>
    </xf>
    <xf numFmtId="1" fontId="6" fillId="34" borderId="0" xfId="0" applyNumberFormat="1" applyFont="1" applyFill="1" applyAlignment="1">
      <alignment horizontal="center"/>
    </xf>
    <xf numFmtId="0" fontId="6" fillId="0" borderId="10" xfId="0" applyFont="1" applyFill="1" applyBorder="1" applyAlignment="1">
      <alignment horizontal="justify" vertical="center" wrapText="1"/>
    </xf>
    <xf numFmtId="0" fontId="5" fillId="34" borderId="12" xfId="0" applyFont="1" applyFill="1" applyBorder="1" applyAlignment="1">
      <alignment horizontal="right"/>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34" borderId="0" xfId="0" applyFont="1" applyFill="1" applyAlignment="1">
      <alignment/>
    </xf>
    <xf numFmtId="9" fontId="6" fillId="0" borderId="10" xfId="0" applyNumberFormat="1" applyFont="1" applyFill="1" applyBorder="1" applyAlignment="1">
      <alignment horizontal="justify" vertical="center" wrapText="1"/>
    </xf>
    <xf numFmtId="9" fontId="6" fillId="34" borderId="10" xfId="58" applyFont="1" applyFill="1" applyBorder="1" applyAlignment="1">
      <alignment horizontal="center" vertical="center" wrapText="1"/>
    </xf>
    <xf numFmtId="0" fontId="9" fillId="34" borderId="0" xfId="0" applyFont="1" applyFill="1" applyAlignment="1">
      <alignment/>
    </xf>
    <xf numFmtId="1" fontId="21" fillId="34" borderId="10" xfId="0" applyNumberFormat="1" applyFont="1" applyFill="1" applyBorder="1" applyAlignment="1">
      <alignment horizontal="center" vertical="center" wrapText="1"/>
    </xf>
    <xf numFmtId="0" fontId="6" fillId="34" borderId="13" xfId="0" applyFont="1" applyFill="1" applyBorder="1" applyAlignment="1">
      <alignment horizontal="justify" vertical="center" wrapText="1"/>
    </xf>
    <xf numFmtId="2" fontId="6" fillId="34" borderId="10" xfId="53" applyNumberFormat="1" applyFont="1" applyFill="1" applyBorder="1" applyAlignment="1">
      <alignment horizontal="center"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wrapText="1"/>
    </xf>
    <xf numFmtId="0" fontId="5" fillId="34" borderId="10" xfId="0" applyFont="1" applyFill="1" applyBorder="1" applyAlignment="1">
      <alignment/>
    </xf>
    <xf numFmtId="0" fontId="6" fillId="34" borderId="0" xfId="0" applyFont="1" applyFill="1" applyAlignment="1">
      <alignment vertical="center" wrapText="1"/>
    </xf>
    <xf numFmtId="9" fontId="73" fillId="0" borderId="10" xfId="0" applyNumberFormat="1" applyFont="1" applyFill="1" applyBorder="1" applyAlignment="1">
      <alignment horizontal="center" vertical="center" shrinkToFit="1"/>
    </xf>
    <xf numFmtId="0" fontId="6" fillId="34" borderId="10" xfId="0" applyFont="1" applyFill="1" applyBorder="1" applyAlignment="1">
      <alignment/>
    </xf>
    <xf numFmtId="0" fontId="6" fillId="34" borderId="10" xfId="0" applyFont="1" applyFill="1" applyBorder="1" applyAlignment="1">
      <alignment horizontal="justify" vertical="center"/>
    </xf>
    <xf numFmtId="0" fontId="6" fillId="34" borderId="15" xfId="0" applyFont="1" applyFill="1" applyBorder="1" applyAlignment="1">
      <alignment vertical="center" wrapText="1"/>
    </xf>
    <xf numFmtId="10" fontId="6" fillId="34" borderId="15" xfId="49" applyNumberFormat="1" applyFont="1" applyFill="1" applyBorder="1" applyAlignment="1">
      <alignment horizontal="center" vertical="center" wrapText="1"/>
    </xf>
    <xf numFmtId="9" fontId="6" fillId="34" borderId="15" xfId="0" applyNumberFormat="1" applyFont="1" applyFill="1" applyBorder="1" applyAlignment="1">
      <alignment horizontal="center" vertical="center" wrapText="1"/>
    </xf>
    <xf numFmtId="9" fontId="6" fillId="34" borderId="0" xfId="58" applyNumberFormat="1" applyFont="1" applyFill="1" applyBorder="1" applyAlignment="1">
      <alignment vertical="center"/>
    </xf>
    <xf numFmtId="0" fontId="6" fillId="34"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xf>
    <xf numFmtId="9" fontId="6" fillId="34" borderId="10" xfId="58" applyFont="1" applyFill="1" applyBorder="1" applyAlignment="1">
      <alignment horizontal="center" vertical="center"/>
    </xf>
    <xf numFmtId="0" fontId="21"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9" fontId="6" fillId="34" borderId="16" xfId="0" applyNumberFormat="1" applyFont="1" applyFill="1" applyBorder="1" applyAlignment="1">
      <alignment horizontal="center" vertical="center"/>
    </xf>
    <xf numFmtId="0" fontId="72" fillId="37" borderId="10" xfId="0" applyFont="1" applyFill="1" applyBorder="1" applyAlignment="1">
      <alignment horizontal="center" vertical="center" wrapText="1"/>
    </xf>
    <xf numFmtId="0" fontId="6" fillId="34" borderId="16"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9" fontId="6" fillId="34" borderId="10" xfId="58" applyFont="1" applyFill="1" applyBorder="1" applyAlignment="1">
      <alignment horizontal="center" vertical="center"/>
    </xf>
    <xf numFmtId="0" fontId="6" fillId="34" borderId="10" xfId="0" applyFont="1" applyFill="1" applyBorder="1" applyAlignment="1">
      <alignment horizontal="justify" vertical="center" wrapText="1"/>
    </xf>
    <xf numFmtId="169" fontId="6" fillId="34" borderId="10" xfId="50" applyFont="1" applyFill="1" applyBorder="1" applyAlignment="1">
      <alignment/>
    </xf>
    <xf numFmtId="0" fontId="6" fillId="34" borderId="10" xfId="0" applyFont="1" applyFill="1" applyBorder="1" applyAlignment="1">
      <alignment horizontal="justify" vertical="center" wrapText="1"/>
    </xf>
    <xf numFmtId="0" fontId="9" fillId="34"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21"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5" fillId="34" borderId="10" xfId="0" applyFont="1" applyFill="1" applyBorder="1" applyAlignment="1">
      <alignment vertical="center" wrapText="1"/>
    </xf>
    <xf numFmtId="9" fontId="74" fillId="0" borderId="17" xfId="0" applyNumberFormat="1" applyFont="1" applyFill="1" applyBorder="1" applyAlignment="1">
      <alignment horizontal="center" vertical="center" shrinkToFit="1"/>
    </xf>
    <xf numFmtId="9" fontId="74" fillId="0" borderId="18" xfId="0" applyNumberFormat="1" applyFont="1" applyFill="1" applyBorder="1" applyAlignment="1">
      <alignment horizontal="center" vertical="center" shrinkToFit="1"/>
    </xf>
    <xf numFmtId="9" fontId="68" fillId="34" borderId="10" xfId="0" applyNumberFormat="1" applyFont="1" applyFill="1" applyBorder="1" applyAlignment="1">
      <alignment horizontal="justify" vertical="top" wrapText="1"/>
    </xf>
    <xf numFmtId="0" fontId="6" fillId="0" borderId="17" xfId="0" applyFont="1" applyFill="1" applyBorder="1" applyAlignment="1">
      <alignment horizontal="left" vertical="center" wrapText="1"/>
    </xf>
    <xf numFmtId="0" fontId="5" fillId="34" borderId="11" xfId="0" applyFont="1" applyFill="1" applyBorder="1" applyAlignment="1">
      <alignment horizontal="justify" vertical="center" wrapText="1"/>
    </xf>
    <xf numFmtId="0" fontId="12" fillId="0" borderId="16"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9" xfId="0" applyFont="1" applyFill="1" applyBorder="1" applyAlignment="1">
      <alignment horizontal="justify" vertical="center" wrapText="1"/>
    </xf>
    <xf numFmtId="0" fontId="75" fillId="34" borderId="19"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75"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6" xfId="0" applyFont="1" applyFill="1" applyBorder="1" applyAlignment="1">
      <alignment horizontal="center" vertical="center"/>
    </xf>
    <xf numFmtId="0" fontId="6" fillId="0" borderId="10" xfId="0" applyFont="1" applyFill="1" applyBorder="1" applyAlignment="1">
      <alignment horizontal="justify" vertical="center" wrapText="1"/>
    </xf>
    <xf numFmtId="0" fontId="68"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75"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8"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75" fillId="0" borderId="10" xfId="0" applyFont="1" applyBorder="1" applyAlignment="1">
      <alignment horizontal="justify" vertical="center" wrapText="1"/>
    </xf>
    <xf numFmtId="0" fontId="68" fillId="34" borderId="11" xfId="0" applyFont="1" applyFill="1" applyBorder="1" applyAlignment="1">
      <alignment horizontal="justify" vertical="center" wrapText="1"/>
    </xf>
    <xf numFmtId="0" fontId="68" fillId="34" borderId="19" xfId="0" applyFont="1" applyFill="1" applyBorder="1" applyAlignment="1">
      <alignment horizontal="justify" vertical="center" wrapText="1"/>
    </xf>
    <xf numFmtId="0" fontId="68" fillId="34" borderId="16" xfId="0" applyFont="1" applyFill="1" applyBorder="1" applyAlignment="1">
      <alignment horizontal="justify" vertical="center" wrapText="1"/>
    </xf>
    <xf numFmtId="0" fontId="0" fillId="34" borderId="16"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9" xfId="0" applyFont="1"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75" fillId="34" borderId="19" xfId="0" applyFont="1" applyFill="1" applyBorder="1" applyAlignment="1">
      <alignment horizontal="justify" vertical="center"/>
    </xf>
    <xf numFmtId="0" fontId="68" fillId="34" borderId="11" xfId="0" applyFont="1" applyFill="1" applyBorder="1" applyAlignment="1">
      <alignment horizontal="center" vertical="center" wrapText="1"/>
    </xf>
    <xf numFmtId="0" fontId="68" fillId="34" borderId="19" xfId="0" applyFont="1" applyFill="1" applyBorder="1" applyAlignment="1">
      <alignment horizontal="center" vertical="center" wrapText="1"/>
    </xf>
    <xf numFmtId="0" fontId="68" fillId="34" borderId="16"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5" fillId="34" borderId="16"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20" xfId="0" applyFont="1" applyFill="1" applyBorder="1" applyAlignment="1">
      <alignment horizontal="justify" vertical="center" wrapText="1"/>
    </xf>
    <xf numFmtId="0" fontId="4" fillId="8" borderId="2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6"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12" fillId="0" borderId="12" xfId="0" applyFont="1" applyFill="1" applyBorder="1" applyAlignment="1">
      <alignment horizontal="center" vertical="center"/>
    </xf>
    <xf numFmtId="0" fontId="8" fillId="36" borderId="15"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7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2" fillId="34" borderId="19" xfId="0" applyFont="1" applyFill="1" applyBorder="1" applyAlignment="1">
      <alignment horizontal="justify" vertical="center" wrapText="1"/>
    </xf>
    <xf numFmtId="0" fontId="0" fillId="0" borderId="16" xfId="0" applyBorder="1" applyAlignment="1">
      <alignment horizontal="justify" vertical="center" wrapText="1"/>
    </xf>
    <xf numFmtId="0" fontId="6" fillId="34" borderId="11"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6" fillId="34" borderId="16" xfId="0" applyFont="1" applyFill="1" applyBorder="1" applyAlignment="1">
      <alignment horizontal="left" vertical="center" wrapText="1"/>
    </xf>
    <xf numFmtId="9" fontId="6" fillId="34" borderId="11" xfId="0" applyNumberFormat="1" applyFont="1" applyFill="1" applyBorder="1" applyAlignment="1">
      <alignment horizontal="center" vertical="center" wrapText="1"/>
    </xf>
    <xf numFmtId="9" fontId="6" fillId="34" borderId="16" xfId="0" applyNumberFormat="1" applyFont="1" applyFill="1" applyBorder="1" applyAlignment="1">
      <alignment horizontal="center" vertical="center" wrapText="1"/>
    </xf>
    <xf numFmtId="0" fontId="22" fillId="0" borderId="10" xfId="0" applyFont="1" applyBorder="1" applyAlignment="1">
      <alignment horizontal="justify" vertical="center" wrapText="1"/>
    </xf>
    <xf numFmtId="0" fontId="21" fillId="34" borderId="10" xfId="0" applyFont="1" applyFill="1" applyBorder="1" applyAlignment="1">
      <alignment horizontal="center" vertical="center" wrapText="1"/>
    </xf>
    <xf numFmtId="0" fontId="12" fillId="35" borderId="10" xfId="0" applyFont="1" applyFill="1" applyBorder="1" applyAlignment="1">
      <alignment horizontal="center" vertical="center"/>
    </xf>
    <xf numFmtId="0" fontId="12" fillId="35" borderId="15" xfId="0" applyFont="1" applyFill="1" applyBorder="1" applyAlignment="1">
      <alignment horizontal="center" vertical="center"/>
    </xf>
    <xf numFmtId="0" fontId="12" fillId="35" borderId="20" xfId="0" applyFont="1" applyFill="1" applyBorder="1" applyAlignment="1">
      <alignment horizontal="center" vertical="center"/>
    </xf>
    <xf numFmtId="0" fontId="12" fillId="35" borderId="13" xfId="0" applyFont="1" applyFill="1" applyBorder="1" applyAlignment="1">
      <alignment horizontal="center" vertical="center"/>
    </xf>
    <xf numFmtId="0" fontId="6" fillId="34" borderId="15" xfId="0" applyFont="1" applyFill="1" applyBorder="1" applyAlignment="1">
      <alignment horizontal="left" vertical="center" wrapText="1"/>
    </xf>
    <xf numFmtId="0" fontId="6" fillId="34" borderId="20"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22" fillId="34" borderId="10"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21" fillId="34" borderId="10" xfId="0" applyFont="1" applyFill="1" applyBorder="1" applyAlignment="1">
      <alignment horizontal="justify" vertical="center" wrapText="1"/>
    </xf>
    <xf numFmtId="0" fontId="76" fillId="37" borderId="15" xfId="0" applyFont="1" applyFill="1" applyBorder="1" applyAlignment="1">
      <alignment horizontal="center" vertical="center" wrapText="1"/>
    </xf>
    <xf numFmtId="0" fontId="6" fillId="34" borderId="10" xfId="0" applyFont="1" applyFill="1" applyBorder="1" applyAlignment="1">
      <alignment vertical="center" wrapText="1"/>
    </xf>
    <xf numFmtId="0" fontId="3" fillId="34" borderId="0" xfId="0" applyFont="1" applyFill="1" applyBorder="1" applyAlignment="1">
      <alignment horizontal="left"/>
    </xf>
    <xf numFmtId="0" fontId="12" fillId="35" borderId="15" xfId="0" applyFont="1" applyFill="1" applyBorder="1" applyAlignment="1">
      <alignment horizontal="center" vertical="center" wrapText="1"/>
    </xf>
    <xf numFmtId="0" fontId="12" fillId="35" borderId="20"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6" fillId="0" borderId="10" xfId="0" applyFont="1" applyBorder="1" applyAlignment="1">
      <alignment vertical="center" wrapText="1"/>
    </xf>
    <xf numFmtId="0" fontId="76" fillId="37" borderId="10" xfId="0" applyFont="1" applyFill="1" applyBorder="1" applyAlignment="1">
      <alignment horizontal="justify" vertical="center" wrapText="1"/>
    </xf>
    <xf numFmtId="0" fontId="76" fillId="37" borderId="10" xfId="0" applyFont="1" applyFill="1" applyBorder="1" applyAlignment="1">
      <alignment horizontal="center" vertical="center" wrapText="1"/>
    </xf>
    <xf numFmtId="0" fontId="6" fillId="34" borderId="16" xfId="0" applyFont="1" applyFill="1" applyBorder="1" applyAlignment="1">
      <alignment horizontal="justify" vertical="center" wrapText="1"/>
    </xf>
    <xf numFmtId="0" fontId="72" fillId="37" borderId="10" xfId="0" applyFont="1" applyFill="1" applyBorder="1" applyAlignment="1">
      <alignment horizontal="center" vertical="center" wrapText="1"/>
    </xf>
    <xf numFmtId="0" fontId="0" fillId="0" borderId="19" xfId="0" applyBorder="1" applyAlignment="1">
      <alignment horizontal="justify" vertical="center" wrapText="1"/>
    </xf>
    <xf numFmtId="0" fontId="21" fillId="34" borderId="15"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7" fillId="34" borderId="21"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22"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0" fillId="0" borderId="16" xfId="0" applyBorder="1" applyAlignment="1">
      <alignment horizontal="justify" vertical="center"/>
    </xf>
    <xf numFmtId="9" fontId="6" fillId="34" borderId="11" xfId="0" applyNumberFormat="1" applyFont="1" applyFill="1" applyBorder="1" applyAlignment="1">
      <alignment horizontal="center" vertical="center"/>
    </xf>
    <xf numFmtId="9" fontId="6" fillId="34" borderId="16" xfId="0" applyNumberFormat="1" applyFont="1" applyFill="1" applyBorder="1" applyAlignment="1">
      <alignment horizontal="center" vertical="center"/>
    </xf>
    <xf numFmtId="0" fontId="0" fillId="0" borderId="19" xfId="0" applyBorder="1" applyAlignment="1">
      <alignment horizontal="justify" vertical="center"/>
    </xf>
    <xf numFmtId="0" fontId="75" fillId="0" borderId="19" xfId="0" applyFont="1" applyBorder="1" applyAlignment="1">
      <alignment horizontal="justify" vertical="center" wrapText="1"/>
    </xf>
    <xf numFmtId="9" fontId="6" fillId="34" borderId="10" xfId="58" applyFont="1" applyFill="1" applyBorder="1" applyAlignment="1">
      <alignment horizontal="center" vertical="center"/>
    </xf>
    <xf numFmtId="9" fontId="6" fillId="34" borderId="10" xfId="58" applyNumberFormat="1" applyFont="1" applyFill="1" applyBorder="1" applyAlignment="1">
      <alignment horizontal="center" vertical="center"/>
    </xf>
    <xf numFmtId="169" fontId="6" fillId="34" borderId="10" xfId="50" applyFont="1" applyFill="1" applyBorder="1" applyAlignment="1">
      <alignment horizontal="center" vertical="center"/>
    </xf>
    <xf numFmtId="169" fontId="6" fillId="34" borderId="10" xfId="50" applyFont="1" applyFill="1" applyBorder="1" applyAlignment="1">
      <alignment horizontal="center" vertical="center" wrapText="1"/>
    </xf>
    <xf numFmtId="9" fontId="6" fillId="34" borderId="11" xfId="58" applyNumberFormat="1" applyFont="1" applyFill="1" applyBorder="1" applyAlignment="1">
      <alignment horizontal="center" vertical="center"/>
    </xf>
    <xf numFmtId="9" fontId="6" fillId="34" borderId="19" xfId="58" applyNumberFormat="1" applyFont="1" applyFill="1" applyBorder="1" applyAlignment="1">
      <alignment horizontal="center" vertical="center"/>
    </xf>
    <xf numFmtId="9" fontId="6" fillId="34" borderId="16" xfId="58" applyNumberFormat="1" applyFont="1" applyFill="1" applyBorder="1" applyAlignment="1">
      <alignment horizontal="center" vertical="center"/>
    </xf>
    <xf numFmtId="169" fontId="6" fillId="34" borderId="11" xfId="50" applyFont="1" applyFill="1" applyBorder="1" applyAlignment="1">
      <alignment horizontal="center" vertical="center"/>
    </xf>
    <xf numFmtId="169" fontId="6" fillId="34" borderId="19" xfId="50" applyFont="1" applyFill="1" applyBorder="1" applyAlignment="1">
      <alignment horizontal="center" vertical="center"/>
    </xf>
    <xf numFmtId="169" fontId="6" fillId="34" borderId="16" xfId="50" applyFont="1" applyFill="1" applyBorder="1" applyAlignment="1">
      <alignment horizontal="center" vertical="center"/>
    </xf>
    <xf numFmtId="0" fontId="5" fillId="34" borderId="11" xfId="0" applyFont="1" applyFill="1" applyBorder="1" applyAlignment="1">
      <alignment horizontal="justify" vertical="center" wrapText="1"/>
    </xf>
    <xf numFmtId="0" fontId="6" fillId="34" borderId="11"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16" xfId="0" applyFont="1" applyFill="1" applyBorder="1" applyAlignment="1">
      <alignment horizontal="center" vertical="center"/>
    </xf>
    <xf numFmtId="9" fontId="6" fillId="34" borderId="19" xfId="0" applyNumberFormat="1" applyFont="1" applyFill="1" applyBorder="1" applyAlignment="1">
      <alignment horizontal="center" vertical="center" wrapText="1"/>
    </xf>
    <xf numFmtId="0" fontId="0" fillId="34" borderId="19" xfId="0" applyFill="1" applyBorder="1" applyAlignment="1">
      <alignment horizontal="justify" vertical="center" wrapText="1"/>
    </xf>
    <xf numFmtId="0" fontId="0" fillId="0" borderId="16" xfId="0" applyBorder="1" applyAlignment="1">
      <alignment horizontal="center" vertical="center" wrapText="1"/>
    </xf>
    <xf numFmtId="9" fontId="6" fillId="34" borderId="11" xfId="58" applyFont="1" applyFill="1" applyBorder="1" applyAlignment="1">
      <alignment horizontal="center" vertical="center" wrapText="1"/>
    </xf>
    <xf numFmtId="9" fontId="0" fillId="0" borderId="16" xfId="58" applyFont="1" applyBorder="1" applyAlignment="1">
      <alignment horizontal="center" vertical="center" wrapText="1"/>
    </xf>
    <xf numFmtId="0" fontId="0" fillId="34" borderId="10" xfId="0" applyFill="1" applyBorder="1" applyAlignment="1">
      <alignment vertical="center"/>
    </xf>
    <xf numFmtId="0" fontId="6" fillId="34" borderId="19" xfId="0" applyFont="1" applyFill="1" applyBorder="1" applyAlignment="1">
      <alignment horizontal="center" vertical="center" wrapText="1"/>
    </xf>
    <xf numFmtId="0" fontId="0" fillId="34" borderId="16" xfId="0" applyFill="1" applyBorder="1" applyAlignment="1">
      <alignment horizontal="justify" vertical="center"/>
    </xf>
    <xf numFmtId="0" fontId="6" fillId="34" borderId="0" xfId="0" applyFont="1" applyFill="1" applyAlignment="1">
      <alignment horizontal="center" vertical="center"/>
    </xf>
    <xf numFmtId="169" fontId="6" fillId="34" borderId="0" xfId="50" applyFont="1" applyFill="1" applyBorder="1" applyAlignment="1">
      <alignment horizontal="center" vertical="center"/>
    </xf>
    <xf numFmtId="0" fontId="0" fillId="34" borderId="19" xfId="0" applyFill="1" applyBorder="1" applyAlignment="1">
      <alignment horizontal="justify" vertical="center"/>
    </xf>
    <xf numFmtId="0" fontId="0" fillId="34" borderId="10" xfId="0" applyFill="1" applyBorder="1" applyAlignment="1">
      <alignment horizontal="justify"/>
    </xf>
    <xf numFmtId="0" fontId="0" fillId="34" borderId="16" xfId="0" applyFill="1" applyBorder="1" applyAlignment="1">
      <alignment/>
    </xf>
    <xf numFmtId="0" fontId="0" fillId="34" borderId="19" xfId="0" applyFill="1" applyBorder="1" applyAlignment="1">
      <alignment/>
    </xf>
    <xf numFmtId="0" fontId="48" fillId="34" borderId="10" xfId="0" applyFont="1" applyFill="1" applyBorder="1" applyAlignment="1">
      <alignment horizontal="justify" vertical="center" wrapText="1"/>
    </xf>
    <xf numFmtId="0" fontId="27" fillId="34" borderId="10" xfId="0" applyFont="1" applyFill="1" applyBorder="1" applyAlignment="1">
      <alignment vertical="center" wrapText="1"/>
    </xf>
    <xf numFmtId="1" fontId="6" fillId="34" borderId="11" xfId="0" applyNumberFormat="1" applyFont="1" applyFill="1" applyBorder="1" applyAlignment="1">
      <alignment horizontal="center" vertical="center" wrapText="1"/>
    </xf>
    <xf numFmtId="1" fontId="6" fillId="34" borderId="19"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0" fontId="5" fillId="35" borderId="15"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13" xfId="0" applyFont="1" applyFill="1" applyBorder="1" applyAlignment="1">
      <alignment horizontal="center" vertical="center"/>
    </xf>
    <xf numFmtId="9" fontId="6" fillId="34" borderId="0" xfId="58" applyNumberFormat="1" applyFont="1" applyFill="1" applyBorder="1" applyAlignment="1">
      <alignment horizontal="center" vertical="center"/>
    </xf>
    <xf numFmtId="1" fontId="49" fillId="34" borderId="10" xfId="0" applyNumberFormat="1" applyFont="1" applyFill="1" applyBorder="1" applyAlignment="1">
      <alignment horizontal="center" vertical="center" wrapText="1"/>
    </xf>
    <xf numFmtId="0" fontId="77" fillId="34" borderId="10"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tas" xfId="57"/>
    <cellStyle name="Percent" xfId="58"/>
    <cellStyle name="Porcentaje 2" xfId="59"/>
    <cellStyle name="Porcentual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14859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20" t="s">
        <v>574</v>
      </c>
      <c r="B1" s="320"/>
      <c r="C1" s="320"/>
      <c r="D1" s="320"/>
      <c r="E1" s="320"/>
      <c r="F1" s="320"/>
      <c r="G1" s="320"/>
      <c r="H1" s="320"/>
      <c r="I1" s="320"/>
      <c r="J1" s="320"/>
      <c r="K1" s="320"/>
    </row>
    <row r="2" spans="1:11" ht="21" customHeight="1">
      <c r="A2" s="320" t="s">
        <v>0</v>
      </c>
      <c r="B2" s="320"/>
      <c r="C2" s="320"/>
      <c r="D2" s="320"/>
      <c r="E2" s="320"/>
      <c r="F2" s="320"/>
      <c r="G2" s="320"/>
      <c r="H2" s="320"/>
      <c r="I2" s="320"/>
      <c r="J2" s="320"/>
      <c r="K2" s="320"/>
    </row>
    <row r="3" spans="1:11" ht="31.5" customHeight="1">
      <c r="A3" s="321" t="s">
        <v>208</v>
      </c>
      <c r="B3" s="322"/>
      <c r="C3" s="322"/>
      <c r="D3" s="322"/>
      <c r="E3" s="322"/>
      <c r="F3" s="322"/>
      <c r="G3" s="322"/>
      <c r="H3" s="322"/>
      <c r="I3" s="322"/>
      <c r="J3" s="322"/>
      <c r="K3" s="322"/>
    </row>
    <row r="4" spans="1:11" s="2" customFormat="1" ht="40.5" customHeight="1">
      <c r="A4" s="47" t="s">
        <v>477</v>
      </c>
      <c r="B4" s="261" t="s">
        <v>479</v>
      </c>
      <c r="C4" s="261" t="s">
        <v>514</v>
      </c>
      <c r="D4" s="261" t="s">
        <v>3</v>
      </c>
      <c r="E4" s="316" t="s">
        <v>528</v>
      </c>
      <c r="F4" s="317"/>
      <c r="G4" s="316" t="s">
        <v>515</v>
      </c>
      <c r="H4" s="323"/>
      <c r="I4" s="323"/>
      <c r="J4" s="317"/>
      <c r="K4" s="261" t="s">
        <v>485</v>
      </c>
    </row>
    <row r="5" spans="1:11" s="2" customFormat="1" ht="36">
      <c r="A5" s="47" t="s">
        <v>478</v>
      </c>
      <c r="B5" s="261"/>
      <c r="C5" s="261"/>
      <c r="D5" s="261"/>
      <c r="E5" s="31" t="s">
        <v>392</v>
      </c>
      <c r="F5" s="31" t="s">
        <v>391</v>
      </c>
      <c r="G5" s="3" t="s">
        <v>516</v>
      </c>
      <c r="H5" s="3" t="s">
        <v>517</v>
      </c>
      <c r="I5" s="3" t="s">
        <v>396</v>
      </c>
      <c r="J5" s="3" t="s">
        <v>391</v>
      </c>
      <c r="K5" s="261"/>
    </row>
    <row r="6" spans="1:11" s="5" customFormat="1" ht="60" customHeight="1">
      <c r="A6" s="307" t="s">
        <v>6</v>
      </c>
      <c r="B6" s="6" t="s">
        <v>7</v>
      </c>
      <c r="C6" s="4" t="s">
        <v>8</v>
      </c>
      <c r="D6" s="4" t="s">
        <v>393</v>
      </c>
      <c r="E6" s="32" t="s">
        <v>492</v>
      </c>
      <c r="F6" s="327" t="s">
        <v>671</v>
      </c>
      <c r="G6" s="32">
        <v>273</v>
      </c>
      <c r="H6" s="32">
        <v>600</v>
      </c>
      <c r="I6" s="60"/>
      <c r="J6" s="60"/>
      <c r="K6" s="49" t="s">
        <v>9</v>
      </c>
    </row>
    <row r="7" spans="1:11" s="5" customFormat="1" ht="48">
      <c r="A7" s="308"/>
      <c r="B7" s="6" t="s">
        <v>10</v>
      </c>
      <c r="C7" s="4" t="s">
        <v>11</v>
      </c>
      <c r="D7" s="4" t="s">
        <v>350</v>
      </c>
      <c r="E7" s="58" t="s">
        <v>493</v>
      </c>
      <c r="F7" s="328"/>
      <c r="G7" s="32">
        <v>275</v>
      </c>
      <c r="H7" s="32">
        <v>500</v>
      </c>
      <c r="I7" s="60"/>
      <c r="J7" s="60"/>
      <c r="K7" s="49" t="s">
        <v>9</v>
      </c>
    </row>
    <row r="8" spans="1:11" s="33" customFormat="1" ht="60.75" customHeight="1">
      <c r="A8" s="304"/>
      <c r="B8" s="303" t="s">
        <v>13</v>
      </c>
      <c r="C8" s="6" t="s">
        <v>518</v>
      </c>
      <c r="D8" s="6" t="s">
        <v>14</v>
      </c>
      <c r="E8" s="6" t="s">
        <v>397</v>
      </c>
      <c r="F8" s="4" t="s">
        <v>672</v>
      </c>
      <c r="G8" s="32">
        <v>0</v>
      </c>
      <c r="H8" s="32">
        <v>1</v>
      </c>
      <c r="I8" s="61"/>
      <c r="J8" s="61"/>
      <c r="K8" s="49" t="s">
        <v>12</v>
      </c>
    </row>
    <row r="9" spans="1:11" s="33" customFormat="1" ht="68.25" customHeight="1">
      <c r="A9" s="304"/>
      <c r="B9" s="265"/>
      <c r="C9" s="4" t="s">
        <v>355</v>
      </c>
      <c r="D9" s="4" t="s">
        <v>351</v>
      </c>
      <c r="E9" s="4" t="s">
        <v>629</v>
      </c>
      <c r="F9" s="4" t="s">
        <v>630</v>
      </c>
      <c r="G9" s="23">
        <v>0</v>
      </c>
      <c r="H9" s="34" t="s">
        <v>640</v>
      </c>
      <c r="I9" s="32"/>
      <c r="J9" s="32"/>
      <c r="K9" s="50" t="s">
        <v>12</v>
      </c>
    </row>
    <row r="10" spans="1:11" s="33" customFormat="1" ht="51" customHeight="1">
      <c r="A10" s="304"/>
      <c r="B10" s="265"/>
      <c r="C10" s="4" t="s">
        <v>642</v>
      </c>
      <c r="D10" s="4" t="s">
        <v>673</v>
      </c>
      <c r="E10" s="4" t="s">
        <v>398</v>
      </c>
      <c r="F10" s="4"/>
      <c r="G10" s="23">
        <v>0</v>
      </c>
      <c r="H10" s="34" t="s">
        <v>448</v>
      </c>
      <c r="I10" s="32"/>
      <c r="J10" s="32"/>
      <c r="K10" s="50" t="s">
        <v>12</v>
      </c>
    </row>
    <row r="11" spans="1:11" s="33" customFormat="1" ht="51" customHeight="1">
      <c r="A11" s="304"/>
      <c r="B11" s="265"/>
      <c r="C11" s="4" t="s">
        <v>674</v>
      </c>
      <c r="D11" s="4" t="s">
        <v>641</v>
      </c>
      <c r="E11" s="4" t="s">
        <v>398</v>
      </c>
      <c r="F11" s="4"/>
      <c r="G11" s="23">
        <v>0</v>
      </c>
      <c r="H11" s="34" t="s">
        <v>448</v>
      </c>
      <c r="I11" s="32"/>
      <c r="J11" s="32"/>
      <c r="K11" s="50" t="s">
        <v>12</v>
      </c>
    </row>
    <row r="12" spans="1:11" s="33" customFormat="1" ht="56.25" customHeight="1">
      <c r="A12" s="304"/>
      <c r="B12" s="319"/>
      <c r="C12" s="35" t="s">
        <v>376</v>
      </c>
      <c r="D12" s="50" t="s">
        <v>377</v>
      </c>
      <c r="E12" s="4" t="s">
        <v>629</v>
      </c>
      <c r="F12" s="4"/>
      <c r="G12" s="23">
        <v>0</v>
      </c>
      <c r="H12" s="34" t="s">
        <v>378</v>
      </c>
      <c r="I12" s="34"/>
      <c r="J12" s="34"/>
      <c r="K12" s="50" t="s">
        <v>12</v>
      </c>
    </row>
    <row r="13" spans="1:11" s="8" customFormat="1" ht="87.75" customHeight="1">
      <c r="A13" s="304"/>
      <c r="B13" s="303" t="s">
        <v>15</v>
      </c>
      <c r="C13" s="6" t="s">
        <v>379</v>
      </c>
      <c r="D13" s="6" t="s">
        <v>380</v>
      </c>
      <c r="E13" s="6" t="s">
        <v>631</v>
      </c>
      <c r="F13" s="4" t="s">
        <v>632</v>
      </c>
      <c r="G13" s="36">
        <v>0</v>
      </c>
      <c r="H13" s="37">
        <v>5</v>
      </c>
      <c r="I13" s="37"/>
      <c r="J13" s="37"/>
      <c r="K13" s="49" t="s">
        <v>17</v>
      </c>
    </row>
    <row r="14" spans="1:11" s="8" customFormat="1" ht="74.25" customHeight="1">
      <c r="A14" s="304"/>
      <c r="B14" s="305"/>
      <c r="C14" s="4" t="s">
        <v>718</v>
      </c>
      <c r="D14" s="4" t="s">
        <v>643</v>
      </c>
      <c r="E14" s="4" t="s">
        <v>398</v>
      </c>
      <c r="F14" s="4"/>
      <c r="G14" s="36">
        <v>0</v>
      </c>
      <c r="H14" s="37">
        <v>4</v>
      </c>
      <c r="I14" s="37"/>
      <c r="J14" s="37"/>
      <c r="K14" s="49" t="s">
        <v>17</v>
      </c>
    </row>
    <row r="15" spans="1:11" s="8" customFormat="1" ht="45.75" customHeight="1">
      <c r="A15" s="304"/>
      <c r="B15" s="286" t="s">
        <v>18</v>
      </c>
      <c r="C15" s="6" t="s">
        <v>19</v>
      </c>
      <c r="D15" s="6" t="s">
        <v>85</v>
      </c>
      <c r="E15" s="6" t="s">
        <v>650</v>
      </c>
      <c r="F15" s="4"/>
      <c r="G15" s="36">
        <v>0</v>
      </c>
      <c r="H15" s="38">
        <v>4</v>
      </c>
      <c r="I15" s="18"/>
      <c r="J15" s="133"/>
      <c r="K15" s="49" t="s">
        <v>21</v>
      </c>
    </row>
    <row r="16" spans="1:11" s="8" customFormat="1" ht="61.5" customHeight="1">
      <c r="A16" s="304"/>
      <c r="B16" s="286"/>
      <c r="C16" s="6" t="s">
        <v>22</v>
      </c>
      <c r="D16" s="6" t="s">
        <v>23</v>
      </c>
      <c r="E16" s="6" t="s">
        <v>650</v>
      </c>
      <c r="F16" s="4"/>
      <c r="G16" s="36">
        <v>0</v>
      </c>
      <c r="H16" s="38">
        <v>4</v>
      </c>
      <c r="I16" s="38"/>
      <c r="J16" s="38"/>
      <c r="K16" s="49" t="s">
        <v>17</v>
      </c>
    </row>
    <row r="17" spans="1:11" s="8" customFormat="1" ht="52.5" customHeight="1">
      <c r="A17" s="304"/>
      <c r="B17" s="303" t="s">
        <v>352</v>
      </c>
      <c r="C17" s="49" t="s">
        <v>25</v>
      </c>
      <c r="D17" s="6" t="s">
        <v>26</v>
      </c>
      <c r="E17" s="6" t="s">
        <v>397</v>
      </c>
      <c r="F17" s="18"/>
      <c r="G17" s="36">
        <v>0</v>
      </c>
      <c r="H17" s="37">
        <v>1</v>
      </c>
      <c r="I17" s="37"/>
      <c r="J17" s="37"/>
      <c r="K17" s="49" t="s">
        <v>27</v>
      </c>
    </row>
    <row r="18" spans="1:11" s="8" customFormat="1" ht="52.5" customHeight="1">
      <c r="A18" s="304"/>
      <c r="B18" s="304"/>
      <c r="C18" s="4" t="s">
        <v>644</v>
      </c>
      <c r="D18" s="4" t="s">
        <v>645</v>
      </c>
      <c r="E18" s="6" t="s">
        <v>658</v>
      </c>
      <c r="F18" s="18"/>
      <c r="G18" s="36">
        <v>0</v>
      </c>
      <c r="H18" s="37">
        <v>40</v>
      </c>
      <c r="I18" s="37"/>
      <c r="J18" s="37"/>
      <c r="K18" s="49" t="s">
        <v>27</v>
      </c>
    </row>
    <row r="19" spans="1:11" s="8" customFormat="1" ht="65.25" customHeight="1">
      <c r="A19" s="304"/>
      <c r="B19" s="312"/>
      <c r="C19" s="4" t="s">
        <v>709</v>
      </c>
      <c r="D19" s="4" t="s">
        <v>675</v>
      </c>
      <c r="E19" s="6" t="s">
        <v>633</v>
      </c>
      <c r="F19" s="18"/>
      <c r="G19" s="36">
        <v>0</v>
      </c>
      <c r="H19" s="39">
        <v>160</v>
      </c>
      <c r="I19" s="39"/>
      <c r="J19" s="39"/>
      <c r="K19" s="49" t="s">
        <v>27</v>
      </c>
    </row>
    <row r="20" spans="1:11" s="8" customFormat="1" ht="48" customHeight="1">
      <c r="A20" s="304"/>
      <c r="B20" s="312"/>
      <c r="C20" s="6" t="s">
        <v>30</v>
      </c>
      <c r="D20" s="6" t="s">
        <v>31</v>
      </c>
      <c r="E20" s="6" t="s">
        <v>634</v>
      </c>
      <c r="F20" s="18"/>
      <c r="G20" s="36">
        <v>0</v>
      </c>
      <c r="H20" s="39">
        <v>50</v>
      </c>
      <c r="I20" s="39"/>
      <c r="J20" s="39"/>
      <c r="K20" s="49" t="s">
        <v>27</v>
      </c>
    </row>
    <row r="21" spans="1:11" s="8" customFormat="1" ht="37.5" customHeight="1">
      <c r="A21" s="304"/>
      <c r="B21" s="312"/>
      <c r="C21" s="6" t="s">
        <v>32</v>
      </c>
      <c r="D21" s="6" t="s">
        <v>33</v>
      </c>
      <c r="E21" s="6" t="s">
        <v>635</v>
      </c>
      <c r="F21" s="6"/>
      <c r="G21" s="36">
        <v>4</v>
      </c>
      <c r="H21" s="37">
        <v>48</v>
      </c>
      <c r="I21" s="37"/>
      <c r="J21" s="37"/>
      <c r="K21" s="49" t="s">
        <v>27</v>
      </c>
    </row>
    <row r="22" spans="1:11" s="7" customFormat="1" ht="57" customHeight="1">
      <c r="A22" s="307" t="s">
        <v>34</v>
      </c>
      <c r="B22" s="6" t="s">
        <v>35</v>
      </c>
      <c r="C22" s="6" t="s">
        <v>36</v>
      </c>
      <c r="D22" s="6" t="s">
        <v>37</v>
      </c>
      <c r="E22" s="32" t="s">
        <v>494</v>
      </c>
      <c r="F22" s="6"/>
      <c r="G22" s="38">
        <v>603</v>
      </c>
      <c r="H22" s="32">
        <v>630</v>
      </c>
      <c r="I22" s="193"/>
      <c r="J22" s="193"/>
      <c r="K22" s="49" t="s">
        <v>38</v>
      </c>
    </row>
    <row r="23" spans="1:11" s="8" customFormat="1" ht="72">
      <c r="A23" s="304"/>
      <c r="B23" s="303" t="s">
        <v>39</v>
      </c>
      <c r="C23" s="49" t="s">
        <v>519</v>
      </c>
      <c r="D23" s="49" t="s">
        <v>40</v>
      </c>
      <c r="E23" s="49">
        <v>1</v>
      </c>
      <c r="F23" s="18" t="s">
        <v>568</v>
      </c>
      <c r="G23" s="32">
        <v>0</v>
      </c>
      <c r="H23" s="32">
        <v>1</v>
      </c>
      <c r="I23" s="32"/>
      <c r="J23" s="32"/>
      <c r="K23" s="49" t="s">
        <v>12</v>
      </c>
    </row>
    <row r="24" spans="1:11" s="8" customFormat="1" ht="36">
      <c r="A24" s="304"/>
      <c r="B24" s="265"/>
      <c r="C24" s="49" t="s">
        <v>676</v>
      </c>
      <c r="D24" s="49" t="s">
        <v>641</v>
      </c>
      <c r="E24" s="4" t="s">
        <v>398</v>
      </c>
      <c r="F24" s="50"/>
      <c r="G24" s="23">
        <v>2</v>
      </c>
      <c r="H24" s="34" t="s">
        <v>646</v>
      </c>
      <c r="I24" s="34"/>
      <c r="J24" s="34"/>
      <c r="K24" s="50" t="s">
        <v>12</v>
      </c>
    </row>
    <row r="25" spans="1:11" s="8" customFormat="1" ht="83.25" customHeight="1">
      <c r="A25" s="304"/>
      <c r="B25" s="6" t="s">
        <v>15</v>
      </c>
      <c r="C25" s="49" t="s">
        <v>677</v>
      </c>
      <c r="D25" s="49" t="s">
        <v>41</v>
      </c>
      <c r="E25" s="49">
        <v>105</v>
      </c>
      <c r="F25" s="52" t="s">
        <v>717</v>
      </c>
      <c r="G25" s="36">
        <v>0</v>
      </c>
      <c r="H25" s="38">
        <v>5</v>
      </c>
      <c r="I25" s="194"/>
      <c r="J25" s="194"/>
      <c r="K25" s="49" t="s">
        <v>569</v>
      </c>
    </row>
    <row r="26" spans="1:11" s="8" customFormat="1" ht="36" customHeight="1">
      <c r="A26" s="304"/>
      <c r="B26" s="286" t="s">
        <v>18</v>
      </c>
      <c r="C26" s="49" t="s">
        <v>42</v>
      </c>
      <c r="D26" s="49" t="s">
        <v>20</v>
      </c>
      <c r="E26" s="49">
        <v>1</v>
      </c>
      <c r="F26" s="49"/>
      <c r="G26" s="36">
        <v>0</v>
      </c>
      <c r="H26" s="38">
        <v>1</v>
      </c>
      <c r="I26" s="38"/>
      <c r="J26" s="38"/>
      <c r="K26" s="49" t="s">
        <v>27</v>
      </c>
    </row>
    <row r="27" spans="1:11" s="8" customFormat="1" ht="60">
      <c r="A27" s="304"/>
      <c r="B27" s="286"/>
      <c r="C27" s="49" t="s">
        <v>43</v>
      </c>
      <c r="D27" s="49" t="s">
        <v>651</v>
      </c>
      <c r="E27" s="49">
        <v>5</v>
      </c>
      <c r="F27" s="49"/>
      <c r="G27" s="36">
        <v>0</v>
      </c>
      <c r="H27" s="38">
        <v>5</v>
      </c>
      <c r="I27" s="38"/>
      <c r="J27" s="38"/>
      <c r="K27" s="49" t="s">
        <v>17</v>
      </c>
    </row>
    <row r="28" spans="1:11" s="8" customFormat="1" ht="24">
      <c r="A28" s="304"/>
      <c r="B28" s="313" t="s">
        <v>352</v>
      </c>
      <c r="C28" s="50" t="s">
        <v>25</v>
      </c>
      <c r="D28" s="49" t="s">
        <v>26</v>
      </c>
      <c r="E28" s="49">
        <v>1</v>
      </c>
      <c r="F28" s="49"/>
      <c r="G28" s="36">
        <v>0</v>
      </c>
      <c r="H28" s="38">
        <v>1</v>
      </c>
      <c r="I28" s="38"/>
      <c r="J28" s="38"/>
      <c r="K28" s="49" t="s">
        <v>17</v>
      </c>
    </row>
    <row r="29" spans="1:11" s="8" customFormat="1" ht="108">
      <c r="A29" s="304"/>
      <c r="B29" s="314"/>
      <c r="C29" s="4" t="s">
        <v>709</v>
      </c>
      <c r="D29" s="4" t="s">
        <v>678</v>
      </c>
      <c r="E29" s="49">
        <v>120</v>
      </c>
      <c r="F29" s="49" t="s">
        <v>710</v>
      </c>
      <c r="G29" s="36">
        <v>0</v>
      </c>
      <c r="H29" s="38">
        <v>200</v>
      </c>
      <c r="I29" s="38"/>
      <c r="J29" s="38"/>
      <c r="K29" s="49" t="s">
        <v>27</v>
      </c>
    </row>
    <row r="30" spans="1:11" s="8" customFormat="1" ht="36">
      <c r="A30" s="304"/>
      <c r="B30" s="314"/>
      <c r="C30" s="4" t="s">
        <v>644</v>
      </c>
      <c r="D30" s="4" t="s">
        <v>647</v>
      </c>
      <c r="E30" s="49">
        <v>45</v>
      </c>
      <c r="F30" s="49"/>
      <c r="G30" s="36">
        <v>0</v>
      </c>
      <c r="H30" s="38">
        <v>45</v>
      </c>
      <c r="I30" s="38"/>
      <c r="J30" s="38"/>
      <c r="K30" s="49" t="s">
        <v>17</v>
      </c>
    </row>
    <row r="31" spans="1:11" s="8" customFormat="1" ht="24">
      <c r="A31" s="304"/>
      <c r="B31" s="314"/>
      <c r="C31" s="49" t="s">
        <v>30</v>
      </c>
      <c r="D31" s="49" t="s">
        <v>44</v>
      </c>
      <c r="E31" s="49">
        <v>50</v>
      </c>
      <c r="F31" s="18"/>
      <c r="G31" s="36">
        <v>0</v>
      </c>
      <c r="H31" s="38">
        <v>50</v>
      </c>
      <c r="I31" s="38"/>
      <c r="J31" s="38"/>
      <c r="K31" s="49" t="s">
        <v>17</v>
      </c>
    </row>
    <row r="32" spans="1:11" s="8" customFormat="1" ht="24">
      <c r="A32" s="304"/>
      <c r="B32" s="315"/>
      <c r="C32" s="49" t="s">
        <v>32</v>
      </c>
      <c r="D32" s="49" t="s">
        <v>33</v>
      </c>
      <c r="E32" s="49">
        <v>60</v>
      </c>
      <c r="F32" s="18"/>
      <c r="G32" s="36">
        <v>0</v>
      </c>
      <c r="H32" s="38">
        <v>60</v>
      </c>
      <c r="I32" s="38"/>
      <c r="J32" s="38"/>
      <c r="K32" s="49" t="s">
        <v>17</v>
      </c>
    </row>
    <row r="33" spans="1:11" s="8" customFormat="1" ht="120">
      <c r="A33" s="304"/>
      <c r="B33" s="303" t="s">
        <v>45</v>
      </c>
      <c r="C33" s="6" t="s">
        <v>400</v>
      </c>
      <c r="D33" s="6" t="s">
        <v>382</v>
      </c>
      <c r="E33" s="6" t="s">
        <v>421</v>
      </c>
      <c r="F33" s="49" t="s">
        <v>536</v>
      </c>
      <c r="G33" s="36">
        <v>0</v>
      </c>
      <c r="H33" s="6" t="s">
        <v>570</v>
      </c>
      <c r="I33" s="194"/>
      <c r="J33" s="194"/>
      <c r="K33" s="49" t="s">
        <v>571</v>
      </c>
    </row>
    <row r="34" spans="1:11" s="8" customFormat="1" ht="36">
      <c r="A34" s="304"/>
      <c r="B34" s="306"/>
      <c r="C34" s="49" t="s">
        <v>402</v>
      </c>
      <c r="D34" s="49" t="s">
        <v>401</v>
      </c>
      <c r="E34" s="49">
        <v>1782</v>
      </c>
      <c r="F34" s="49"/>
      <c r="G34" s="36">
        <v>0</v>
      </c>
      <c r="H34" s="38">
        <v>0</v>
      </c>
      <c r="I34" s="38"/>
      <c r="J34" s="38"/>
      <c r="K34" s="49" t="s">
        <v>46</v>
      </c>
    </row>
    <row r="35" spans="1:11" s="8" customFormat="1" ht="72" customHeight="1">
      <c r="A35" s="307" t="s">
        <v>47</v>
      </c>
      <c r="B35" s="6" t="s">
        <v>48</v>
      </c>
      <c r="C35" s="6" t="s">
        <v>49</v>
      </c>
      <c r="D35" s="49" t="s">
        <v>353</v>
      </c>
      <c r="E35" s="6" t="s">
        <v>495</v>
      </c>
      <c r="F35" s="49"/>
      <c r="G35" s="38">
        <v>1090</v>
      </c>
      <c r="H35" s="38">
        <v>1200</v>
      </c>
      <c r="I35" s="194"/>
      <c r="J35" s="194"/>
      <c r="K35" s="49" t="s">
        <v>38</v>
      </c>
    </row>
    <row r="36" spans="1:11" s="8" customFormat="1" ht="84">
      <c r="A36" s="308"/>
      <c r="B36" s="303" t="s">
        <v>50</v>
      </c>
      <c r="C36" s="49" t="s">
        <v>519</v>
      </c>
      <c r="D36" s="49" t="s">
        <v>328</v>
      </c>
      <c r="E36" s="49">
        <v>1</v>
      </c>
      <c r="F36" s="18" t="s">
        <v>529</v>
      </c>
      <c r="G36" s="32">
        <v>0</v>
      </c>
      <c r="H36" s="32">
        <v>2</v>
      </c>
      <c r="I36" s="32"/>
      <c r="J36" s="32"/>
      <c r="K36" s="49" t="s">
        <v>12</v>
      </c>
    </row>
    <row r="37" spans="1:11" s="8" customFormat="1" ht="72">
      <c r="A37" s="308"/>
      <c r="B37" s="304"/>
      <c r="C37" s="4" t="s">
        <v>354</v>
      </c>
      <c r="D37" s="4" t="s">
        <v>351</v>
      </c>
      <c r="E37" s="4" t="s">
        <v>631</v>
      </c>
      <c r="F37" s="18" t="s">
        <v>636</v>
      </c>
      <c r="G37" s="23">
        <v>0</v>
      </c>
      <c r="H37" s="34" t="s">
        <v>640</v>
      </c>
      <c r="I37" s="34"/>
      <c r="J37" s="34"/>
      <c r="K37" s="50" t="s">
        <v>12</v>
      </c>
    </row>
    <row r="38" spans="1:11" s="8" customFormat="1" ht="108">
      <c r="A38" s="308"/>
      <c r="B38" s="304"/>
      <c r="C38" s="4" t="s">
        <v>372</v>
      </c>
      <c r="D38" s="4" t="s">
        <v>362</v>
      </c>
      <c r="E38" s="4" t="s">
        <v>637</v>
      </c>
      <c r="F38" s="56" t="s">
        <v>707</v>
      </c>
      <c r="G38" s="34" t="s">
        <v>375</v>
      </c>
      <c r="H38" s="34" t="s">
        <v>276</v>
      </c>
      <c r="I38" s="34"/>
      <c r="J38" s="34"/>
      <c r="K38" s="50" t="s">
        <v>708</v>
      </c>
    </row>
    <row r="39" spans="1:11" s="8" customFormat="1" ht="48">
      <c r="A39" s="308"/>
      <c r="B39" s="305"/>
      <c r="C39" s="35" t="s">
        <v>384</v>
      </c>
      <c r="D39" s="50" t="s">
        <v>377</v>
      </c>
      <c r="E39" s="57" t="s">
        <v>631</v>
      </c>
      <c r="F39" s="18" t="s">
        <v>529</v>
      </c>
      <c r="G39" s="23">
        <v>0</v>
      </c>
      <c r="H39" s="34" t="s">
        <v>383</v>
      </c>
      <c r="I39" s="34"/>
      <c r="J39" s="34"/>
      <c r="K39" s="50" t="s">
        <v>381</v>
      </c>
    </row>
    <row r="40" spans="1:11" s="8" customFormat="1" ht="72">
      <c r="A40" s="308"/>
      <c r="B40" s="6" t="s">
        <v>15</v>
      </c>
      <c r="C40" s="49" t="s">
        <v>51</v>
      </c>
      <c r="D40" s="6" t="s">
        <v>16</v>
      </c>
      <c r="E40" s="6" t="s">
        <v>631</v>
      </c>
      <c r="F40" s="50" t="s">
        <v>638</v>
      </c>
      <c r="G40" s="36">
        <v>0</v>
      </c>
      <c r="H40" s="38">
        <v>2</v>
      </c>
      <c r="I40" s="38"/>
      <c r="J40" s="38"/>
      <c r="K40" s="49" t="s">
        <v>52</v>
      </c>
    </row>
    <row r="41" spans="1:11" s="8" customFormat="1" ht="36">
      <c r="A41" s="308"/>
      <c r="B41" s="262" t="s">
        <v>18</v>
      </c>
      <c r="C41" s="50" t="s">
        <v>42</v>
      </c>
      <c r="D41" s="50" t="s">
        <v>20</v>
      </c>
      <c r="E41" s="6" t="s">
        <v>652</v>
      </c>
      <c r="F41" s="50"/>
      <c r="G41" s="36"/>
      <c r="H41" s="38">
        <v>1</v>
      </c>
      <c r="I41" s="38"/>
      <c r="J41" s="38"/>
      <c r="K41" s="49"/>
    </row>
    <row r="42" spans="1:11" s="8" customFormat="1" ht="48">
      <c r="A42" s="308"/>
      <c r="B42" s="262"/>
      <c r="C42" s="4" t="s">
        <v>679</v>
      </c>
      <c r="D42" s="4" t="s">
        <v>648</v>
      </c>
      <c r="E42" s="6" t="s">
        <v>631</v>
      </c>
      <c r="F42" s="6" t="s">
        <v>655</v>
      </c>
      <c r="G42" s="36">
        <v>0</v>
      </c>
      <c r="H42" s="38">
        <v>2</v>
      </c>
      <c r="I42" s="38"/>
      <c r="J42" s="38"/>
      <c r="K42" s="49" t="s">
        <v>52</v>
      </c>
    </row>
    <row r="43" spans="1:11" s="8" customFormat="1" ht="36" customHeight="1">
      <c r="A43" s="308"/>
      <c r="B43" s="303" t="s">
        <v>24</v>
      </c>
      <c r="C43" s="49" t="s">
        <v>25</v>
      </c>
      <c r="D43" s="6" t="s">
        <v>26</v>
      </c>
      <c r="E43" s="6" t="s">
        <v>397</v>
      </c>
      <c r="F43" s="6" t="s">
        <v>656</v>
      </c>
      <c r="G43" s="36">
        <v>0</v>
      </c>
      <c r="H43" s="38">
        <v>1</v>
      </c>
      <c r="I43" s="38"/>
      <c r="J43" s="38"/>
      <c r="K43" s="49" t="s">
        <v>27</v>
      </c>
    </row>
    <row r="44" spans="1:11" s="8" customFormat="1" ht="120">
      <c r="A44" s="308"/>
      <c r="B44" s="304"/>
      <c r="C44" s="49" t="s">
        <v>28</v>
      </c>
      <c r="D44" s="6" t="s">
        <v>29</v>
      </c>
      <c r="E44" s="6">
        <v>53</v>
      </c>
      <c r="F44" s="18" t="s">
        <v>530</v>
      </c>
      <c r="G44" s="36">
        <v>0</v>
      </c>
      <c r="H44" s="38">
        <v>40</v>
      </c>
      <c r="I44" s="38"/>
      <c r="J44" s="38"/>
      <c r="K44" s="49" t="s">
        <v>27</v>
      </c>
    </row>
    <row r="45" spans="1:11" s="8" customFormat="1" ht="60">
      <c r="A45" s="308"/>
      <c r="B45" s="304"/>
      <c r="C45" s="4" t="s">
        <v>709</v>
      </c>
      <c r="D45" s="4" t="s">
        <v>680</v>
      </c>
      <c r="E45" s="6" t="s">
        <v>398</v>
      </c>
      <c r="F45" s="18"/>
      <c r="G45" s="36">
        <v>0</v>
      </c>
      <c r="H45" s="38">
        <v>80</v>
      </c>
      <c r="I45" s="38"/>
      <c r="J45" s="38"/>
      <c r="K45" s="49" t="s">
        <v>27</v>
      </c>
    </row>
    <row r="46" spans="1:11" s="8" customFormat="1" ht="60">
      <c r="A46" s="308"/>
      <c r="B46" s="304"/>
      <c r="C46" s="49" t="s">
        <v>30</v>
      </c>
      <c r="D46" s="6" t="s">
        <v>31</v>
      </c>
      <c r="E46" s="6" t="s">
        <v>639</v>
      </c>
      <c r="F46" s="18" t="s">
        <v>399</v>
      </c>
      <c r="G46" s="36">
        <v>0</v>
      </c>
      <c r="H46" s="38">
        <v>40</v>
      </c>
      <c r="I46" s="38"/>
      <c r="J46" s="38"/>
      <c r="K46" s="49" t="s">
        <v>27</v>
      </c>
    </row>
    <row r="47" spans="1:11" s="8" customFormat="1" ht="24">
      <c r="A47" s="308"/>
      <c r="B47" s="304"/>
      <c r="C47" s="49" t="s">
        <v>32</v>
      </c>
      <c r="D47" s="6" t="s">
        <v>33</v>
      </c>
      <c r="E47" s="6">
        <v>24</v>
      </c>
      <c r="F47" s="18" t="s">
        <v>403</v>
      </c>
      <c r="G47" s="36">
        <v>0</v>
      </c>
      <c r="H47" s="38">
        <v>24</v>
      </c>
      <c r="I47" s="38"/>
      <c r="J47" s="38"/>
      <c r="K47" s="49" t="s">
        <v>27</v>
      </c>
    </row>
    <row r="48" spans="1:11" s="8" customFormat="1" ht="72" customHeight="1">
      <c r="A48" s="263" t="s">
        <v>53</v>
      </c>
      <c r="B48" s="29" t="s">
        <v>54</v>
      </c>
      <c r="C48" s="29" t="s">
        <v>55</v>
      </c>
      <c r="D48" s="29" t="s">
        <v>56</v>
      </c>
      <c r="E48" s="29">
        <v>12</v>
      </c>
      <c r="F48" s="40"/>
      <c r="G48" s="38">
        <v>0</v>
      </c>
      <c r="H48" s="38">
        <v>11</v>
      </c>
      <c r="I48" s="38"/>
      <c r="J48" s="38"/>
      <c r="K48" s="26" t="s">
        <v>57</v>
      </c>
    </row>
    <row r="49" spans="1:11" s="8" customFormat="1" ht="75.75" customHeight="1">
      <c r="A49" s="264"/>
      <c r="B49" s="29" t="s">
        <v>58</v>
      </c>
      <c r="C49" s="29" t="s">
        <v>59</v>
      </c>
      <c r="D49" s="29" t="s">
        <v>60</v>
      </c>
      <c r="E49" s="41">
        <v>1</v>
      </c>
      <c r="F49" s="18" t="s">
        <v>654</v>
      </c>
      <c r="G49" s="38">
        <v>0</v>
      </c>
      <c r="H49" s="27">
        <v>1</v>
      </c>
      <c r="I49" s="27"/>
      <c r="J49" s="27"/>
      <c r="K49" s="26" t="s">
        <v>57</v>
      </c>
    </row>
    <row r="50" spans="1:11" s="8" customFormat="1" ht="79.5" customHeight="1">
      <c r="A50" s="265"/>
      <c r="B50" s="6" t="s">
        <v>61</v>
      </c>
      <c r="C50" s="6" t="s">
        <v>62</v>
      </c>
      <c r="D50" s="6" t="s">
        <v>63</v>
      </c>
      <c r="E50" s="6">
        <f>468+500</f>
        <v>968</v>
      </c>
      <c r="F50" s="18" t="s">
        <v>653</v>
      </c>
      <c r="G50" s="38">
        <v>0</v>
      </c>
      <c r="H50" s="38">
        <v>800</v>
      </c>
      <c r="I50" s="194"/>
      <c r="J50" s="194"/>
      <c r="K50" s="26" t="s">
        <v>404</v>
      </c>
    </row>
    <row r="51" spans="1:11" s="8" customFormat="1" ht="93.75" customHeight="1">
      <c r="A51" s="265"/>
      <c r="B51" s="6" t="s">
        <v>64</v>
      </c>
      <c r="C51" s="6" t="s">
        <v>469</v>
      </c>
      <c r="D51" s="6" t="s">
        <v>65</v>
      </c>
      <c r="E51" s="49">
        <f>363+175+146+122+52+180</f>
        <v>1038</v>
      </c>
      <c r="F51" s="49" t="s">
        <v>649</v>
      </c>
      <c r="G51" s="38">
        <v>0</v>
      </c>
      <c r="H51" s="38">
        <v>400</v>
      </c>
      <c r="I51" s="18"/>
      <c r="J51" s="133"/>
      <c r="K51" s="26" t="s">
        <v>470</v>
      </c>
    </row>
    <row r="52" spans="1:11" s="8" customFormat="1" ht="117" customHeight="1">
      <c r="A52" s="262" t="s">
        <v>659</v>
      </c>
      <c r="B52" s="262"/>
      <c r="C52" s="262"/>
      <c r="D52" s="262"/>
      <c r="E52" s="262"/>
      <c r="F52" s="262"/>
      <c r="G52" s="262"/>
      <c r="H52" s="262"/>
      <c r="I52" s="262"/>
      <c r="J52" s="262"/>
      <c r="K52" s="262"/>
    </row>
    <row r="53" spans="1:11" s="24" customFormat="1" ht="23.25" customHeight="1">
      <c r="A53" s="309" t="s">
        <v>210</v>
      </c>
      <c r="B53" s="310"/>
      <c r="C53" s="310"/>
      <c r="D53" s="310"/>
      <c r="E53" s="310"/>
      <c r="F53" s="310"/>
      <c r="G53" s="310"/>
      <c r="H53" s="310"/>
      <c r="I53" s="310"/>
      <c r="J53" s="310"/>
      <c r="K53" s="311"/>
    </row>
    <row r="54" spans="1:11" s="17" customFormat="1" ht="30.75" customHeight="1">
      <c r="A54" s="266" t="s">
        <v>235</v>
      </c>
      <c r="B54" s="266"/>
      <c r="C54" s="266"/>
      <c r="D54" s="266"/>
      <c r="E54" s="266"/>
      <c r="F54" s="266"/>
      <c r="G54" s="266"/>
      <c r="H54" s="266"/>
      <c r="I54" s="266"/>
      <c r="J54" s="266"/>
      <c r="K54" s="266"/>
    </row>
    <row r="55" spans="1:11" s="2" customFormat="1" ht="35.25" customHeight="1">
      <c r="A55" s="46" t="s">
        <v>477</v>
      </c>
      <c r="B55" s="261" t="s">
        <v>479</v>
      </c>
      <c r="C55" s="261" t="s">
        <v>514</v>
      </c>
      <c r="D55" s="261" t="s">
        <v>3</v>
      </c>
      <c r="E55" s="261" t="s">
        <v>528</v>
      </c>
      <c r="F55" s="261"/>
      <c r="G55" s="261" t="s">
        <v>515</v>
      </c>
      <c r="H55" s="261"/>
      <c r="I55" s="261"/>
      <c r="J55" s="124"/>
      <c r="K55" s="261" t="s">
        <v>485</v>
      </c>
    </row>
    <row r="56" spans="1:11" s="2" customFormat="1" ht="36">
      <c r="A56" s="75" t="s">
        <v>478</v>
      </c>
      <c r="B56" s="261"/>
      <c r="C56" s="261"/>
      <c r="D56" s="261"/>
      <c r="E56" s="48" t="s">
        <v>392</v>
      </c>
      <c r="F56" s="48" t="s">
        <v>391</v>
      </c>
      <c r="G56" s="3" t="s">
        <v>516</v>
      </c>
      <c r="H56" s="3" t="s">
        <v>517</v>
      </c>
      <c r="I56" s="3" t="s">
        <v>396</v>
      </c>
      <c r="J56" s="3"/>
      <c r="K56" s="261"/>
    </row>
    <row r="57" spans="1:11" s="25" customFormat="1" ht="122.25" customHeight="1">
      <c r="A57" s="262" t="s">
        <v>480</v>
      </c>
      <c r="B57" s="262" t="s">
        <v>211</v>
      </c>
      <c r="C57" s="50" t="s">
        <v>405</v>
      </c>
      <c r="D57" s="50" t="s">
        <v>212</v>
      </c>
      <c r="E57" s="50" t="s">
        <v>496</v>
      </c>
      <c r="F57" s="50"/>
      <c r="G57" s="19">
        <v>0</v>
      </c>
      <c r="H57" s="27">
        <v>1</v>
      </c>
      <c r="I57" s="50"/>
      <c r="J57" s="125"/>
      <c r="K57" s="49" t="s">
        <v>213</v>
      </c>
    </row>
    <row r="58" spans="1:11" s="25" customFormat="1" ht="171" customHeight="1">
      <c r="A58" s="262"/>
      <c r="B58" s="262"/>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62" t="s">
        <v>219</v>
      </c>
      <c r="B61" s="4" t="s">
        <v>240</v>
      </c>
      <c r="C61" s="4" t="s">
        <v>217</v>
      </c>
      <c r="D61" s="6" t="s">
        <v>212</v>
      </c>
      <c r="E61" s="52" t="s">
        <v>716</v>
      </c>
      <c r="F61" s="50"/>
      <c r="G61" s="19">
        <v>0</v>
      </c>
      <c r="H61" s="27">
        <v>1</v>
      </c>
      <c r="I61" s="50"/>
      <c r="J61" s="125"/>
      <c r="K61" s="49" t="s">
        <v>213</v>
      </c>
    </row>
    <row r="62" spans="1:11" s="25" customFormat="1" ht="97.5" customHeight="1">
      <c r="A62" s="262"/>
      <c r="B62" s="4" t="s">
        <v>239</v>
      </c>
      <c r="C62" s="4" t="s">
        <v>217</v>
      </c>
      <c r="D62" s="6" t="s">
        <v>212</v>
      </c>
      <c r="E62" s="50" t="s">
        <v>500</v>
      </c>
      <c r="F62" s="50"/>
      <c r="G62" s="19">
        <v>0</v>
      </c>
      <c r="H62" s="27">
        <v>1</v>
      </c>
      <c r="I62" s="50"/>
      <c r="J62" s="125"/>
      <c r="K62" s="49" t="s">
        <v>213</v>
      </c>
    </row>
    <row r="63" spans="1:11" s="25" customFormat="1" ht="96.75" customHeight="1">
      <c r="A63" s="262" t="s">
        <v>337</v>
      </c>
      <c r="B63" s="50" t="s">
        <v>236</v>
      </c>
      <c r="C63" s="4" t="s">
        <v>217</v>
      </c>
      <c r="D63" s="6" t="s">
        <v>212</v>
      </c>
      <c r="E63" s="50" t="s">
        <v>501</v>
      </c>
      <c r="F63" s="50"/>
      <c r="G63" s="19">
        <v>0</v>
      </c>
      <c r="H63" s="27">
        <v>1</v>
      </c>
      <c r="I63" s="50"/>
      <c r="J63" s="125"/>
      <c r="K63" s="49" t="s">
        <v>213</v>
      </c>
    </row>
    <row r="64" spans="1:11" s="25" customFormat="1" ht="87.75" customHeight="1">
      <c r="A64" s="262"/>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62" t="s">
        <v>220</v>
      </c>
      <c r="B66" s="50" t="s">
        <v>221</v>
      </c>
      <c r="C66" s="4" t="s">
        <v>217</v>
      </c>
      <c r="D66" s="6" t="s">
        <v>222</v>
      </c>
      <c r="E66" s="49" t="s">
        <v>503</v>
      </c>
      <c r="F66" s="49"/>
      <c r="G66" s="19">
        <v>0</v>
      </c>
      <c r="H66" s="19">
        <v>1</v>
      </c>
      <c r="I66" s="49"/>
      <c r="J66" s="126"/>
      <c r="K66" s="49" t="s">
        <v>223</v>
      </c>
    </row>
    <row r="67" spans="1:11" s="30" customFormat="1" ht="63.75" customHeight="1">
      <c r="A67" s="262"/>
      <c r="B67" s="50" t="s">
        <v>346</v>
      </c>
      <c r="C67" s="50" t="s">
        <v>347</v>
      </c>
      <c r="D67" s="4" t="s">
        <v>348</v>
      </c>
      <c r="E67" s="92"/>
      <c r="F67" s="19" t="s">
        <v>410</v>
      </c>
      <c r="G67" s="19">
        <v>0</v>
      </c>
      <c r="H67" s="19">
        <v>0.5</v>
      </c>
      <c r="I67" s="19"/>
      <c r="J67" s="19"/>
      <c r="K67" s="50" t="s">
        <v>223</v>
      </c>
    </row>
    <row r="68" spans="1:11" s="25" customFormat="1" ht="48">
      <c r="A68" s="274"/>
      <c r="B68" s="262" t="s">
        <v>531</v>
      </c>
      <c r="C68" s="4" t="s">
        <v>532</v>
      </c>
      <c r="D68" s="50" t="s">
        <v>412</v>
      </c>
      <c r="E68" s="23">
        <v>1</v>
      </c>
      <c r="F68" s="23"/>
      <c r="G68" s="19">
        <v>0</v>
      </c>
      <c r="H68" s="23">
        <v>1</v>
      </c>
      <c r="I68" s="23"/>
      <c r="J68" s="23"/>
      <c r="K68" s="49" t="s">
        <v>411</v>
      </c>
    </row>
    <row r="69" spans="1:11" s="30" customFormat="1" ht="56.25" customHeight="1">
      <c r="A69" s="274"/>
      <c r="B69" s="271"/>
      <c r="C69" s="4" t="s">
        <v>356</v>
      </c>
      <c r="D69" s="50" t="s">
        <v>345</v>
      </c>
      <c r="E69" s="19">
        <v>1</v>
      </c>
      <c r="F69" s="19"/>
      <c r="G69" s="19">
        <v>0</v>
      </c>
      <c r="H69" s="19">
        <v>1</v>
      </c>
      <c r="I69" s="19"/>
      <c r="J69" s="19"/>
      <c r="K69" s="50" t="s">
        <v>349</v>
      </c>
    </row>
    <row r="70" spans="1:11" s="25" customFormat="1" ht="72">
      <c r="A70" s="274"/>
      <c r="B70" s="4" t="s">
        <v>224</v>
      </c>
      <c r="C70" s="50" t="s">
        <v>225</v>
      </c>
      <c r="D70" s="50" t="s">
        <v>226</v>
      </c>
      <c r="E70" s="19" t="s">
        <v>407</v>
      </c>
      <c r="F70" s="19"/>
      <c r="G70" s="19">
        <v>0</v>
      </c>
      <c r="H70" s="19">
        <f>9/9</f>
        <v>1</v>
      </c>
      <c r="I70" s="19"/>
      <c r="J70" s="19"/>
      <c r="K70" s="49" t="s">
        <v>227</v>
      </c>
    </row>
    <row r="71" spans="1:11" s="25" customFormat="1" ht="60">
      <c r="A71" s="274"/>
      <c r="B71" s="4" t="s">
        <v>228</v>
      </c>
      <c r="C71" s="50" t="s">
        <v>229</v>
      </c>
      <c r="D71" s="50" t="s">
        <v>395</v>
      </c>
      <c r="E71" s="19" t="s">
        <v>408</v>
      </c>
      <c r="F71" s="19"/>
      <c r="G71" s="19">
        <v>0</v>
      </c>
      <c r="H71" s="19">
        <f>21/21</f>
        <v>1</v>
      </c>
      <c r="I71" s="19"/>
      <c r="J71" s="19"/>
      <c r="K71" s="49" t="s">
        <v>230</v>
      </c>
    </row>
    <row r="72" spans="1:11" s="25" customFormat="1" ht="72">
      <c r="A72" s="274"/>
      <c r="B72" s="4" t="s">
        <v>231</v>
      </c>
      <c r="C72" s="50" t="s">
        <v>232</v>
      </c>
      <c r="D72" s="50" t="s">
        <v>233</v>
      </c>
      <c r="E72" s="19" t="s">
        <v>504</v>
      </c>
      <c r="F72" s="19"/>
      <c r="G72" s="19">
        <v>0</v>
      </c>
      <c r="H72" s="19">
        <f>5/5</f>
        <v>1</v>
      </c>
      <c r="I72" s="19"/>
      <c r="J72" s="19"/>
      <c r="K72" s="49" t="s">
        <v>234</v>
      </c>
    </row>
    <row r="73" spans="1:11" ht="42.75" customHeight="1">
      <c r="A73" s="274"/>
      <c r="B73" s="49" t="s">
        <v>66</v>
      </c>
      <c r="C73" s="6" t="s">
        <v>67</v>
      </c>
      <c r="D73" s="6" t="s">
        <v>68</v>
      </c>
      <c r="E73" s="27">
        <v>0.4</v>
      </c>
      <c r="F73" s="27"/>
      <c r="G73" s="66">
        <v>0</v>
      </c>
      <c r="H73" s="27">
        <v>1</v>
      </c>
      <c r="I73" s="27"/>
      <c r="J73" s="27"/>
      <c r="K73" s="49" t="s">
        <v>69</v>
      </c>
    </row>
    <row r="74" spans="1:11" ht="87.75" customHeight="1">
      <c r="A74" s="274"/>
      <c r="B74" s="49" t="s">
        <v>70</v>
      </c>
      <c r="C74" s="6" t="s">
        <v>71</v>
      </c>
      <c r="D74" s="6" t="s">
        <v>72</v>
      </c>
      <c r="E74" s="27">
        <v>1</v>
      </c>
      <c r="F74" s="27"/>
      <c r="G74" s="66">
        <v>0</v>
      </c>
      <c r="H74" s="27">
        <v>1</v>
      </c>
      <c r="I74" s="27"/>
      <c r="J74" s="27"/>
      <c r="K74" s="49" t="s">
        <v>69</v>
      </c>
    </row>
    <row r="75" spans="1:11" s="8" customFormat="1" ht="30.75" customHeight="1">
      <c r="A75" s="274" t="s">
        <v>475</v>
      </c>
      <c r="B75" s="283"/>
      <c r="C75" s="283"/>
      <c r="D75" s="283"/>
      <c r="E75" s="283"/>
      <c r="F75" s="283"/>
      <c r="G75" s="283"/>
      <c r="H75" s="283"/>
      <c r="I75" s="283"/>
      <c r="J75" s="283"/>
      <c r="K75" s="283"/>
    </row>
    <row r="76" spans="1:11" ht="23.25" customHeight="1">
      <c r="A76" s="287" t="s">
        <v>73</v>
      </c>
      <c r="B76" s="287"/>
      <c r="C76" s="287"/>
      <c r="D76" s="287"/>
      <c r="E76" s="287"/>
      <c r="F76" s="287"/>
      <c r="G76" s="287"/>
      <c r="H76" s="287"/>
      <c r="I76" s="287"/>
      <c r="J76" s="287"/>
      <c r="K76" s="287"/>
    </row>
    <row r="77" spans="1:212" ht="18.75" customHeight="1">
      <c r="A77" s="262" t="s">
        <v>207</v>
      </c>
      <c r="B77" s="262"/>
      <c r="C77" s="262"/>
      <c r="D77" s="262"/>
      <c r="E77" s="262"/>
      <c r="F77" s="262"/>
      <c r="G77" s="262"/>
      <c r="H77" s="262"/>
      <c r="I77" s="262"/>
      <c r="J77" s="262"/>
      <c r="K77" s="262"/>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2"/>
      <c r="B78" s="262"/>
      <c r="C78" s="262"/>
      <c r="D78" s="262"/>
      <c r="E78" s="262"/>
      <c r="F78" s="262"/>
      <c r="G78" s="262"/>
      <c r="H78" s="262"/>
      <c r="I78" s="262"/>
      <c r="J78" s="262"/>
      <c r="K78" s="262"/>
    </row>
    <row r="79" spans="1:11" s="2" customFormat="1" ht="35.25" customHeight="1">
      <c r="A79" s="46" t="s">
        <v>477</v>
      </c>
      <c r="B79" s="261" t="s">
        <v>479</v>
      </c>
      <c r="C79" s="261" t="s">
        <v>514</v>
      </c>
      <c r="D79" s="261" t="s">
        <v>3</v>
      </c>
      <c r="E79" s="261" t="s">
        <v>528</v>
      </c>
      <c r="F79" s="261"/>
      <c r="G79" s="261" t="s">
        <v>515</v>
      </c>
      <c r="H79" s="261"/>
      <c r="I79" s="261"/>
      <c r="J79" s="124"/>
      <c r="K79" s="261" t="s">
        <v>485</v>
      </c>
    </row>
    <row r="80" spans="1:11" s="2" customFormat="1" ht="36">
      <c r="A80" s="46" t="s">
        <v>478</v>
      </c>
      <c r="B80" s="261"/>
      <c r="C80" s="261"/>
      <c r="D80" s="261"/>
      <c r="E80" s="48" t="s">
        <v>392</v>
      </c>
      <c r="F80" s="48" t="s">
        <v>391</v>
      </c>
      <c r="G80" s="3" t="s">
        <v>516</v>
      </c>
      <c r="H80" s="3" t="s">
        <v>517</v>
      </c>
      <c r="I80" s="3" t="s">
        <v>396</v>
      </c>
      <c r="J80" s="3"/>
      <c r="K80" s="261"/>
    </row>
    <row r="81" spans="1:212" s="8" customFormat="1" ht="157.5" customHeight="1">
      <c r="A81" s="274"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74"/>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74"/>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74"/>
      <c r="B84" s="64" t="s">
        <v>558</v>
      </c>
      <c r="C84" s="64" t="s">
        <v>559</v>
      </c>
      <c r="D84" s="56" t="s">
        <v>560</v>
      </c>
      <c r="E84" s="56" t="s">
        <v>561</v>
      </c>
      <c r="F84" s="4" t="s">
        <v>562</v>
      </c>
      <c r="G84" s="62">
        <v>0</v>
      </c>
      <c r="H84" s="63">
        <v>1</v>
      </c>
      <c r="I84" s="4"/>
      <c r="J84" s="4"/>
      <c r="K84" s="97" t="s">
        <v>563</v>
      </c>
    </row>
    <row r="85" spans="1:11" s="8" customFormat="1" ht="86.25" customHeight="1">
      <c r="A85" s="274"/>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318" t="s">
        <v>130</v>
      </c>
      <c r="B87" s="318"/>
      <c r="C87" s="318"/>
      <c r="D87" s="318"/>
      <c r="E87" s="318"/>
      <c r="F87" s="318"/>
      <c r="G87" s="318"/>
      <c r="H87" s="318"/>
      <c r="I87" s="318"/>
      <c r="J87" s="318"/>
      <c r="K87" s="318"/>
    </row>
    <row r="88" spans="1:11" ht="46.5" customHeight="1">
      <c r="A88" s="270" t="s">
        <v>520</v>
      </c>
      <c r="B88" s="270"/>
      <c r="C88" s="270"/>
      <c r="D88" s="270"/>
      <c r="E88" s="270"/>
      <c r="F88" s="270"/>
      <c r="G88" s="270"/>
      <c r="H88" s="270"/>
      <c r="I88" s="270"/>
      <c r="J88" s="270"/>
      <c r="K88" s="270"/>
    </row>
    <row r="89" spans="1:11" s="2" customFormat="1" ht="35.25" customHeight="1">
      <c r="A89" s="46" t="s">
        <v>477</v>
      </c>
      <c r="B89" s="261" t="s">
        <v>479</v>
      </c>
      <c r="C89" s="261" t="s">
        <v>514</v>
      </c>
      <c r="D89" s="261" t="s">
        <v>3</v>
      </c>
      <c r="E89" s="261" t="s">
        <v>528</v>
      </c>
      <c r="F89" s="261"/>
      <c r="G89" s="261" t="s">
        <v>515</v>
      </c>
      <c r="H89" s="261"/>
      <c r="I89" s="261"/>
      <c r="J89" s="124"/>
      <c r="K89" s="261" t="s">
        <v>485</v>
      </c>
    </row>
    <row r="90" spans="1:11" s="2" customFormat="1" ht="36">
      <c r="A90" s="75" t="s">
        <v>478</v>
      </c>
      <c r="B90" s="261"/>
      <c r="C90" s="261"/>
      <c r="D90" s="261"/>
      <c r="E90" s="48" t="s">
        <v>392</v>
      </c>
      <c r="F90" s="48" t="s">
        <v>391</v>
      </c>
      <c r="G90" s="3" t="s">
        <v>516</v>
      </c>
      <c r="H90" s="3" t="s">
        <v>517</v>
      </c>
      <c r="I90" s="3" t="s">
        <v>396</v>
      </c>
      <c r="J90" s="3"/>
      <c r="K90" s="261"/>
    </row>
    <row r="91" spans="1:11" ht="72">
      <c r="A91" s="276" t="s">
        <v>481</v>
      </c>
      <c r="B91" s="301" t="s">
        <v>132</v>
      </c>
      <c r="C91" s="51" t="s">
        <v>133</v>
      </c>
      <c r="D91" s="51" t="s">
        <v>414</v>
      </c>
      <c r="E91" s="16">
        <v>1</v>
      </c>
      <c r="F91" s="51" t="s">
        <v>665</v>
      </c>
      <c r="G91" s="22">
        <v>0</v>
      </c>
      <c r="H91" s="16">
        <v>1</v>
      </c>
      <c r="I91" s="93"/>
      <c r="J91" s="93"/>
      <c r="K91" s="51" t="s">
        <v>131</v>
      </c>
    </row>
    <row r="92" spans="1:11" ht="36">
      <c r="A92" s="276"/>
      <c r="B92" s="301"/>
      <c r="C92" s="51" t="s">
        <v>685</v>
      </c>
      <c r="D92" s="51" t="s">
        <v>664</v>
      </c>
      <c r="E92" s="16" t="s">
        <v>398</v>
      </c>
      <c r="F92" s="51"/>
      <c r="G92" s="22">
        <v>0</v>
      </c>
      <c r="H92" s="16">
        <v>1</v>
      </c>
      <c r="I92" s="93"/>
      <c r="J92" s="93"/>
      <c r="K92" s="51"/>
    </row>
    <row r="93" spans="1:11" ht="60">
      <c r="A93" s="276"/>
      <c r="B93" s="301"/>
      <c r="C93" s="21" t="s">
        <v>134</v>
      </c>
      <c r="D93" s="21" t="s">
        <v>135</v>
      </c>
      <c r="E93" s="20" t="s">
        <v>413</v>
      </c>
      <c r="F93" s="4" t="s">
        <v>533</v>
      </c>
      <c r="G93" s="22">
        <v>0</v>
      </c>
      <c r="H93" s="16">
        <v>1</v>
      </c>
      <c r="I93" s="51"/>
      <c r="J93" s="51"/>
      <c r="K93" s="51" t="s">
        <v>131</v>
      </c>
    </row>
    <row r="94" spans="1:11" ht="79.5" customHeight="1">
      <c r="A94" s="276"/>
      <c r="B94" s="51" t="s">
        <v>136</v>
      </c>
      <c r="C94" s="50" t="s">
        <v>137</v>
      </c>
      <c r="D94" s="50" t="s">
        <v>138</v>
      </c>
      <c r="E94" s="20" t="s">
        <v>417</v>
      </c>
      <c r="F94" s="4" t="s">
        <v>712</v>
      </c>
      <c r="G94" s="23">
        <v>0</v>
      </c>
      <c r="H94" s="19">
        <v>1</v>
      </c>
      <c r="I94" s="51"/>
      <c r="J94" s="51"/>
      <c r="K94" s="51" t="s">
        <v>131</v>
      </c>
    </row>
    <row r="95" spans="1:11" ht="84">
      <c r="A95" s="301"/>
      <c r="B95" s="51" t="s">
        <v>209</v>
      </c>
      <c r="C95" s="50" t="s">
        <v>521</v>
      </c>
      <c r="D95" s="50" t="s">
        <v>139</v>
      </c>
      <c r="E95" s="20" t="s">
        <v>711</v>
      </c>
      <c r="F95" s="4" t="s">
        <v>415</v>
      </c>
      <c r="G95" s="23">
        <v>0</v>
      </c>
      <c r="H95" s="19">
        <v>1</v>
      </c>
      <c r="I95" s="51"/>
      <c r="J95" s="51"/>
      <c r="K95" s="51" t="s">
        <v>131</v>
      </c>
    </row>
    <row r="96" spans="1:11" ht="48">
      <c r="A96" s="301"/>
      <c r="B96" s="51" t="s">
        <v>140</v>
      </c>
      <c r="C96" s="50" t="s">
        <v>141</v>
      </c>
      <c r="D96" s="50" t="s">
        <v>142</v>
      </c>
      <c r="E96" s="20" t="s">
        <v>418</v>
      </c>
      <c r="F96" s="4" t="s">
        <v>416</v>
      </c>
      <c r="G96" s="23">
        <v>0</v>
      </c>
      <c r="H96" s="16">
        <v>1</v>
      </c>
      <c r="I96" s="51"/>
      <c r="J96" s="51"/>
      <c r="K96" s="51" t="s">
        <v>131</v>
      </c>
    </row>
    <row r="97" spans="1:11" ht="78" customHeight="1">
      <c r="A97" s="301"/>
      <c r="B97" s="51" t="s">
        <v>143</v>
      </c>
      <c r="C97" s="50" t="s">
        <v>144</v>
      </c>
      <c r="D97" s="50" t="s">
        <v>145</v>
      </c>
      <c r="E97" s="19">
        <v>0.9</v>
      </c>
      <c r="F97" s="4" t="s">
        <v>713</v>
      </c>
      <c r="G97" s="23">
        <v>0</v>
      </c>
      <c r="H97" s="16">
        <v>1</v>
      </c>
      <c r="I97" s="16"/>
      <c r="J97" s="16"/>
      <c r="K97" s="51" t="s">
        <v>131</v>
      </c>
    </row>
    <row r="98" spans="1:11" ht="54.75" customHeight="1">
      <c r="A98" s="302"/>
      <c r="B98" s="50" t="s">
        <v>339</v>
      </c>
      <c r="C98" s="50" t="s">
        <v>358</v>
      </c>
      <c r="D98" s="50" t="s">
        <v>340</v>
      </c>
      <c r="E98" s="20">
        <v>1</v>
      </c>
      <c r="F98" s="4"/>
      <c r="G98" s="23">
        <v>0</v>
      </c>
      <c r="H98" s="23">
        <v>1</v>
      </c>
      <c r="I98" s="23"/>
      <c r="J98" s="23"/>
      <c r="K98" s="51" t="s">
        <v>338</v>
      </c>
    </row>
    <row r="99" spans="1:11" ht="36">
      <c r="A99" s="276" t="s">
        <v>146</v>
      </c>
      <c r="B99" s="28" t="s">
        <v>66</v>
      </c>
      <c r="C99" s="6" t="s">
        <v>67</v>
      </c>
      <c r="D99" s="6" t="s">
        <v>68</v>
      </c>
      <c r="E99" s="27">
        <v>0.8</v>
      </c>
      <c r="F99" s="4"/>
      <c r="G99" s="23">
        <v>0</v>
      </c>
      <c r="H99" s="9">
        <v>1</v>
      </c>
      <c r="I99" s="9"/>
      <c r="J99" s="9"/>
      <c r="K99" s="28" t="s">
        <v>69</v>
      </c>
    </row>
    <row r="100" spans="1:11" ht="61.5" customHeight="1">
      <c r="A100" s="262"/>
      <c r="B100" s="28" t="s">
        <v>70</v>
      </c>
      <c r="C100" s="6" t="s">
        <v>71</v>
      </c>
      <c r="D100" s="6" t="s">
        <v>72</v>
      </c>
      <c r="E100" s="27">
        <v>1</v>
      </c>
      <c r="F100" s="4" t="s">
        <v>420</v>
      </c>
      <c r="G100" s="23">
        <v>0</v>
      </c>
      <c r="H100" s="9">
        <v>1</v>
      </c>
      <c r="I100" s="9"/>
      <c r="J100" s="9"/>
      <c r="K100" s="28" t="s">
        <v>69</v>
      </c>
    </row>
    <row r="101" spans="1:11" s="17" customFormat="1" ht="24" customHeight="1">
      <c r="A101" s="299" t="s">
        <v>371</v>
      </c>
      <c r="B101" s="299"/>
      <c r="C101" s="299"/>
      <c r="D101" s="299"/>
      <c r="E101" s="299"/>
      <c r="F101" s="299"/>
      <c r="G101" s="299"/>
      <c r="H101" s="299"/>
      <c r="I101" s="299"/>
      <c r="J101" s="299"/>
      <c r="K101" s="299"/>
    </row>
    <row r="102" spans="1:11" s="17" customFormat="1" ht="36" customHeight="1">
      <c r="A102" s="300" t="s">
        <v>534</v>
      </c>
      <c r="B102" s="300"/>
      <c r="C102" s="300"/>
      <c r="D102" s="300"/>
      <c r="E102" s="300"/>
      <c r="F102" s="300"/>
      <c r="G102" s="300"/>
      <c r="H102" s="300"/>
      <c r="I102" s="300"/>
      <c r="J102" s="300"/>
      <c r="K102" s="300"/>
    </row>
    <row r="103" spans="1:11" s="2" customFormat="1" ht="35.25" customHeight="1">
      <c r="A103" s="46" t="s">
        <v>477</v>
      </c>
      <c r="B103" s="261" t="s">
        <v>479</v>
      </c>
      <c r="C103" s="261" t="s">
        <v>514</v>
      </c>
      <c r="D103" s="261" t="s">
        <v>3</v>
      </c>
      <c r="E103" s="261" t="s">
        <v>528</v>
      </c>
      <c r="F103" s="261"/>
      <c r="G103" s="261" t="s">
        <v>515</v>
      </c>
      <c r="H103" s="261"/>
      <c r="I103" s="261"/>
      <c r="J103" s="124"/>
      <c r="K103" s="261" t="s">
        <v>485</v>
      </c>
    </row>
    <row r="104" spans="1:11" s="2" customFormat="1" ht="36">
      <c r="A104" s="46" t="s">
        <v>478</v>
      </c>
      <c r="B104" s="261"/>
      <c r="C104" s="261"/>
      <c r="D104" s="261"/>
      <c r="E104" s="48" t="s">
        <v>392</v>
      </c>
      <c r="F104" s="48" t="s">
        <v>391</v>
      </c>
      <c r="G104" s="3" t="s">
        <v>516</v>
      </c>
      <c r="H104" s="3" t="s">
        <v>517</v>
      </c>
      <c r="I104" s="3" t="s">
        <v>396</v>
      </c>
      <c r="J104" s="3"/>
      <c r="K104" s="261"/>
    </row>
    <row r="105" spans="1:11" s="15" customFormat="1" ht="198.75" customHeight="1">
      <c r="A105" s="262" t="s">
        <v>482</v>
      </c>
      <c r="B105" s="286" t="s">
        <v>363</v>
      </c>
      <c r="C105" s="277" t="s">
        <v>364</v>
      </c>
      <c r="D105" s="59" t="s">
        <v>365</v>
      </c>
      <c r="E105" s="59">
        <v>20</v>
      </c>
      <c r="F105" s="59" t="s">
        <v>686</v>
      </c>
      <c r="G105" s="66">
        <v>0</v>
      </c>
      <c r="H105" s="59" t="s">
        <v>687</v>
      </c>
      <c r="I105" s="66"/>
      <c r="J105" s="66"/>
      <c r="K105" s="59" t="s">
        <v>366</v>
      </c>
    </row>
    <row r="106" spans="1:11" s="15" customFormat="1" ht="141.75" customHeight="1">
      <c r="A106" s="286"/>
      <c r="B106" s="286"/>
      <c r="C106" s="277"/>
      <c r="D106" s="59" t="s">
        <v>472</v>
      </c>
      <c r="E106" s="59">
        <v>8</v>
      </c>
      <c r="F106" s="59" t="s">
        <v>688</v>
      </c>
      <c r="G106" s="66">
        <v>0</v>
      </c>
      <c r="H106" s="59" t="s">
        <v>687</v>
      </c>
      <c r="I106" s="66"/>
      <c r="J106" s="66"/>
      <c r="K106" s="59" t="s">
        <v>366</v>
      </c>
    </row>
    <row r="107" spans="1:11" s="15" customFormat="1" ht="71.25" customHeight="1">
      <c r="A107" s="286"/>
      <c r="B107" s="286"/>
      <c r="C107" s="277"/>
      <c r="D107" s="59" t="s">
        <v>367</v>
      </c>
      <c r="E107" s="59">
        <v>0</v>
      </c>
      <c r="F107" s="59" t="s">
        <v>689</v>
      </c>
      <c r="G107" s="66">
        <v>0</v>
      </c>
      <c r="H107" s="59" t="s">
        <v>687</v>
      </c>
      <c r="I107" s="66"/>
      <c r="J107" s="66"/>
      <c r="K107" s="59" t="s">
        <v>366</v>
      </c>
    </row>
    <row r="108" spans="1:11" s="15" customFormat="1" ht="149.25" customHeight="1">
      <c r="A108" s="286"/>
      <c r="B108" s="286"/>
      <c r="C108" s="277"/>
      <c r="D108" s="59" t="s">
        <v>368</v>
      </c>
      <c r="E108" s="59" t="s">
        <v>423</v>
      </c>
      <c r="F108" s="59" t="s">
        <v>690</v>
      </c>
      <c r="G108" s="66">
        <v>0</v>
      </c>
      <c r="H108" s="59" t="s">
        <v>687</v>
      </c>
      <c r="I108" s="66"/>
      <c r="J108" s="66"/>
      <c r="K108" s="59" t="s">
        <v>366</v>
      </c>
    </row>
    <row r="109" spans="1:11" s="15" customFormat="1" ht="98.25" customHeight="1">
      <c r="A109" s="286"/>
      <c r="B109" s="286"/>
      <c r="C109" s="59" t="s">
        <v>369</v>
      </c>
      <c r="D109" s="59" t="s">
        <v>370</v>
      </c>
      <c r="E109" s="59" t="s">
        <v>424</v>
      </c>
      <c r="F109" s="59" t="s">
        <v>691</v>
      </c>
      <c r="G109" s="66">
        <v>1</v>
      </c>
      <c r="H109" s="27">
        <v>1</v>
      </c>
      <c r="I109" s="59"/>
      <c r="J109" s="128"/>
      <c r="K109" s="59" t="s">
        <v>366</v>
      </c>
    </row>
    <row r="110" spans="1:11" ht="48" customHeight="1">
      <c r="A110" s="286"/>
      <c r="B110" s="59" t="s">
        <v>66</v>
      </c>
      <c r="C110" s="59" t="s">
        <v>67</v>
      </c>
      <c r="D110" s="59" t="s">
        <v>68</v>
      </c>
      <c r="E110" s="42">
        <v>1</v>
      </c>
      <c r="F110" s="59" t="s">
        <v>692</v>
      </c>
      <c r="G110" s="66">
        <v>0</v>
      </c>
      <c r="H110" s="27">
        <v>1</v>
      </c>
      <c r="I110" s="27"/>
      <c r="J110" s="27"/>
      <c r="K110" s="59" t="s">
        <v>471</v>
      </c>
    </row>
    <row r="111" spans="1:11" ht="66.75" customHeight="1">
      <c r="A111" s="286"/>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75" t="s">
        <v>272</v>
      </c>
      <c r="B113" s="275"/>
      <c r="C113" s="275"/>
      <c r="D113" s="275"/>
      <c r="E113" s="275"/>
      <c r="F113" s="275"/>
      <c r="G113" s="275"/>
      <c r="H113" s="275"/>
      <c r="I113" s="275"/>
      <c r="J113" s="275"/>
      <c r="K113" s="275"/>
    </row>
    <row r="114" spans="1:11" s="17" customFormat="1" ht="32.25" customHeight="1">
      <c r="A114" s="292" t="s">
        <v>293</v>
      </c>
      <c r="B114" s="292"/>
      <c r="C114" s="292"/>
      <c r="D114" s="292"/>
      <c r="E114" s="292"/>
      <c r="F114" s="292"/>
      <c r="G114" s="292"/>
      <c r="H114" s="292"/>
      <c r="I114" s="292"/>
      <c r="J114" s="292"/>
      <c r="K114" s="292"/>
    </row>
    <row r="115" spans="1:11" s="2" customFormat="1" ht="35.25" customHeight="1">
      <c r="A115" s="46" t="s">
        <v>477</v>
      </c>
      <c r="B115" s="261" t="s">
        <v>479</v>
      </c>
      <c r="C115" s="261" t="s">
        <v>514</v>
      </c>
      <c r="D115" s="261" t="s">
        <v>3</v>
      </c>
      <c r="E115" s="261" t="s">
        <v>528</v>
      </c>
      <c r="F115" s="261"/>
      <c r="G115" s="261" t="s">
        <v>515</v>
      </c>
      <c r="H115" s="261"/>
      <c r="I115" s="261"/>
      <c r="J115" s="124"/>
      <c r="K115" s="261" t="s">
        <v>485</v>
      </c>
    </row>
    <row r="116" spans="1:11" s="2" customFormat="1" ht="36">
      <c r="A116" s="46" t="s">
        <v>478</v>
      </c>
      <c r="B116" s="261"/>
      <c r="C116" s="261"/>
      <c r="D116" s="261"/>
      <c r="E116" s="48" t="s">
        <v>392</v>
      </c>
      <c r="F116" s="48" t="s">
        <v>391</v>
      </c>
      <c r="G116" s="3" t="s">
        <v>516</v>
      </c>
      <c r="H116" s="3" t="s">
        <v>517</v>
      </c>
      <c r="I116" s="3" t="s">
        <v>396</v>
      </c>
      <c r="J116" s="3"/>
      <c r="K116" s="261"/>
    </row>
    <row r="117" spans="1:11" s="14" customFormat="1" ht="88.5" customHeight="1">
      <c r="A117" s="286" t="s">
        <v>432</v>
      </c>
      <c r="B117" s="286" t="s">
        <v>597</v>
      </c>
      <c r="C117" s="286" t="s">
        <v>357</v>
      </c>
      <c r="D117" s="6" t="s">
        <v>596</v>
      </c>
      <c r="E117" s="87" t="s">
        <v>610</v>
      </c>
      <c r="F117" s="6" t="s">
        <v>625</v>
      </c>
      <c r="G117" s="88">
        <v>0</v>
      </c>
      <c r="H117" s="89">
        <v>6547040539</v>
      </c>
      <c r="I117" s="89"/>
      <c r="J117" s="89"/>
      <c r="K117" s="6" t="s">
        <v>611</v>
      </c>
    </row>
    <row r="118" spans="1:11" s="14" customFormat="1" ht="96">
      <c r="A118" s="286"/>
      <c r="B118" s="286"/>
      <c r="C118" s="286"/>
      <c r="D118" s="6" t="s">
        <v>476</v>
      </c>
      <c r="E118" s="27" t="s">
        <v>612</v>
      </c>
      <c r="F118" s="6" t="s">
        <v>694</v>
      </c>
      <c r="G118" s="66">
        <v>0</v>
      </c>
      <c r="H118" s="27">
        <v>0.5</v>
      </c>
      <c r="I118" s="90"/>
      <c r="J118" s="90"/>
      <c r="K118" s="6" t="s">
        <v>486</v>
      </c>
    </row>
    <row r="119" spans="1:11" s="14" customFormat="1" ht="72">
      <c r="A119" s="286"/>
      <c r="B119" s="286"/>
      <c r="C119" s="286"/>
      <c r="D119" s="6" t="s">
        <v>484</v>
      </c>
      <c r="E119" s="27" t="s">
        <v>613</v>
      </c>
      <c r="F119" s="6" t="s">
        <v>614</v>
      </c>
      <c r="G119" s="66">
        <v>0</v>
      </c>
      <c r="H119" s="27">
        <v>0.8</v>
      </c>
      <c r="I119" s="90"/>
      <c r="J119" s="90"/>
      <c r="K119" s="6" t="s">
        <v>486</v>
      </c>
    </row>
    <row r="120" spans="1:11" s="14" customFormat="1" ht="69.75" customHeight="1">
      <c r="A120" s="298"/>
      <c r="B120" s="6" t="s">
        <v>273</v>
      </c>
      <c r="C120" s="6" t="s">
        <v>274</v>
      </c>
      <c r="D120" s="6" t="s">
        <v>275</v>
      </c>
      <c r="E120" s="27">
        <v>1</v>
      </c>
      <c r="F120" s="50" t="s">
        <v>624</v>
      </c>
      <c r="G120" s="27">
        <v>0.7</v>
      </c>
      <c r="H120" s="66" t="s">
        <v>276</v>
      </c>
      <c r="I120" s="91"/>
      <c r="J120" s="91"/>
      <c r="K120" s="6" t="s">
        <v>361</v>
      </c>
    </row>
    <row r="121" spans="1:11" s="14" customFormat="1" ht="113.25" customHeight="1">
      <c r="A121" s="298"/>
      <c r="B121" s="6" t="s">
        <v>277</v>
      </c>
      <c r="C121" s="6" t="s">
        <v>278</v>
      </c>
      <c r="D121" s="6" t="s">
        <v>430</v>
      </c>
      <c r="E121" s="27">
        <v>0.9</v>
      </c>
      <c r="F121" s="50" t="s">
        <v>695</v>
      </c>
      <c r="G121" s="27">
        <v>0.9</v>
      </c>
      <c r="H121" s="27">
        <v>1</v>
      </c>
      <c r="I121" s="6"/>
      <c r="J121" s="128"/>
      <c r="K121" s="6" t="s">
        <v>487</v>
      </c>
    </row>
    <row r="122" spans="1:11" s="14" customFormat="1" ht="104.25" customHeight="1">
      <c r="A122" s="298"/>
      <c r="B122" s="6" t="s">
        <v>279</v>
      </c>
      <c r="C122" s="6" t="s">
        <v>280</v>
      </c>
      <c r="D122" s="6" t="s">
        <v>281</v>
      </c>
      <c r="E122" s="88" t="s">
        <v>425</v>
      </c>
      <c r="F122" s="50" t="s">
        <v>426</v>
      </c>
      <c r="G122" s="66">
        <v>0</v>
      </c>
      <c r="H122" s="27">
        <v>1</v>
      </c>
      <c r="I122" s="88"/>
      <c r="J122" s="88"/>
      <c r="K122" s="6" t="s">
        <v>488</v>
      </c>
    </row>
    <row r="123" spans="1:11" s="14" customFormat="1" ht="90" customHeight="1">
      <c r="A123" s="298"/>
      <c r="B123" s="6" t="s">
        <v>282</v>
      </c>
      <c r="C123" s="6" t="s">
        <v>283</v>
      </c>
      <c r="D123" s="6" t="s">
        <v>284</v>
      </c>
      <c r="E123" s="6" t="s">
        <v>615</v>
      </c>
      <c r="F123" s="50" t="s">
        <v>427</v>
      </c>
      <c r="G123" s="27">
        <v>0.87</v>
      </c>
      <c r="H123" s="27">
        <v>1</v>
      </c>
      <c r="I123" s="6"/>
      <c r="J123" s="128"/>
      <c r="K123" s="6" t="s">
        <v>488</v>
      </c>
    </row>
    <row r="124" spans="1:11" s="14" customFormat="1" ht="197.25" customHeight="1">
      <c r="A124" s="298"/>
      <c r="B124" s="26" t="s">
        <v>285</v>
      </c>
      <c r="C124" s="6" t="s">
        <v>286</v>
      </c>
      <c r="D124" s="6" t="s">
        <v>287</v>
      </c>
      <c r="E124" s="6" t="s">
        <v>616</v>
      </c>
      <c r="F124" s="50" t="s">
        <v>535</v>
      </c>
      <c r="G124" s="66">
        <v>0.5</v>
      </c>
      <c r="H124" s="27">
        <v>1</v>
      </c>
      <c r="I124" s="6"/>
      <c r="J124" s="128"/>
      <c r="K124" s="6" t="s">
        <v>489</v>
      </c>
    </row>
    <row r="125" spans="1:11" s="14" customFormat="1" ht="96">
      <c r="A125" s="298"/>
      <c r="B125" s="286" t="s">
        <v>288</v>
      </c>
      <c r="C125" s="6" t="s">
        <v>289</v>
      </c>
      <c r="D125" s="6" t="s">
        <v>290</v>
      </c>
      <c r="E125" s="6">
        <v>0</v>
      </c>
      <c r="F125" s="6" t="s">
        <v>490</v>
      </c>
      <c r="G125" s="66">
        <v>0</v>
      </c>
      <c r="H125" s="66" t="s">
        <v>276</v>
      </c>
      <c r="I125" s="6"/>
      <c r="J125" s="128"/>
      <c r="K125" s="6" t="s">
        <v>491</v>
      </c>
    </row>
    <row r="126" spans="1:11" s="14" customFormat="1" ht="48">
      <c r="A126" s="298"/>
      <c r="B126" s="286"/>
      <c r="C126" s="6" t="s">
        <v>291</v>
      </c>
      <c r="D126" s="6" t="s">
        <v>292</v>
      </c>
      <c r="E126" s="6">
        <v>0</v>
      </c>
      <c r="F126" s="6" t="s">
        <v>431</v>
      </c>
      <c r="G126" s="66">
        <v>0</v>
      </c>
      <c r="H126" s="66" t="s">
        <v>276</v>
      </c>
      <c r="I126" s="94"/>
      <c r="J126" s="94"/>
      <c r="K126" s="6" t="s">
        <v>361</v>
      </c>
    </row>
    <row r="127" spans="1:11" s="14" customFormat="1" ht="353.25" customHeight="1">
      <c r="A127" s="298"/>
      <c r="B127" s="6" t="s">
        <v>359</v>
      </c>
      <c r="C127" s="6" t="s">
        <v>428</v>
      </c>
      <c r="D127" s="6" t="s">
        <v>598</v>
      </c>
      <c r="E127" s="49" t="s">
        <v>706</v>
      </c>
      <c r="F127" s="49" t="s">
        <v>666</v>
      </c>
      <c r="G127" s="66">
        <v>0</v>
      </c>
      <c r="H127" s="66" t="s">
        <v>429</v>
      </c>
      <c r="I127" s="6"/>
      <c r="J127" s="128"/>
      <c r="K127" s="6" t="s">
        <v>360</v>
      </c>
    </row>
    <row r="128" spans="1:11" ht="48" customHeight="1">
      <c r="A128" s="298"/>
      <c r="B128" s="6" t="s">
        <v>66</v>
      </c>
      <c r="C128" s="6" t="s">
        <v>67</v>
      </c>
      <c r="D128" s="6" t="s">
        <v>68</v>
      </c>
      <c r="E128" s="42">
        <v>0.7</v>
      </c>
      <c r="F128" s="6" t="s">
        <v>594</v>
      </c>
      <c r="G128" s="66">
        <v>0</v>
      </c>
      <c r="H128" s="27">
        <v>0.7</v>
      </c>
      <c r="I128" s="6"/>
      <c r="J128" s="128"/>
      <c r="K128" s="6" t="s">
        <v>69</v>
      </c>
    </row>
    <row r="129" spans="1:11" ht="57" customHeight="1">
      <c r="A129" s="298"/>
      <c r="B129" s="6" t="s">
        <v>70</v>
      </c>
      <c r="C129" s="6" t="s">
        <v>71</v>
      </c>
      <c r="D129" s="6" t="s">
        <v>72</v>
      </c>
      <c r="E129" s="42">
        <v>1</v>
      </c>
      <c r="F129" s="6" t="s">
        <v>595</v>
      </c>
      <c r="G129" s="66">
        <v>0</v>
      </c>
      <c r="H129" s="27">
        <v>1</v>
      </c>
      <c r="I129" s="6"/>
      <c r="J129" s="128"/>
      <c r="K129" s="6" t="s">
        <v>69</v>
      </c>
    </row>
    <row r="130" spans="1:11" s="8" customFormat="1" ht="36" customHeight="1">
      <c r="A130" s="289" t="s">
        <v>483</v>
      </c>
      <c r="B130" s="290"/>
      <c r="C130" s="290"/>
      <c r="D130" s="290"/>
      <c r="E130" s="290"/>
      <c r="F130" s="290"/>
      <c r="G130" s="290"/>
      <c r="H130" s="290"/>
      <c r="I130" s="290"/>
      <c r="J130" s="290"/>
      <c r="K130" s="290"/>
    </row>
    <row r="131" spans="1:11" ht="25.5" customHeight="1">
      <c r="A131" s="287" t="s">
        <v>294</v>
      </c>
      <c r="B131" s="287"/>
      <c r="C131" s="287"/>
      <c r="D131" s="287"/>
      <c r="E131" s="287"/>
      <c r="F131" s="287"/>
      <c r="G131" s="287"/>
      <c r="H131" s="287"/>
      <c r="I131" s="287"/>
      <c r="J131" s="287"/>
      <c r="K131" s="287"/>
    </row>
    <row r="132" spans="1:11" ht="48.75" customHeight="1">
      <c r="A132" s="291" t="s">
        <v>522</v>
      </c>
      <c r="B132" s="291"/>
      <c r="C132" s="291"/>
      <c r="D132" s="291"/>
      <c r="E132" s="291"/>
      <c r="F132" s="291"/>
      <c r="G132" s="291"/>
      <c r="H132" s="291"/>
      <c r="I132" s="291"/>
      <c r="J132" s="291"/>
      <c r="K132" s="291"/>
    </row>
    <row r="133" spans="1:11" s="2" customFormat="1" ht="35.25" customHeight="1">
      <c r="A133" s="46" t="s">
        <v>477</v>
      </c>
      <c r="B133" s="261" t="s">
        <v>479</v>
      </c>
      <c r="C133" s="261" t="s">
        <v>514</v>
      </c>
      <c r="D133" s="261" t="s">
        <v>3</v>
      </c>
      <c r="E133" s="261" t="s">
        <v>528</v>
      </c>
      <c r="F133" s="261"/>
      <c r="G133" s="261" t="s">
        <v>515</v>
      </c>
      <c r="H133" s="261"/>
      <c r="I133" s="261"/>
      <c r="J133" s="124"/>
      <c r="K133" s="261" t="s">
        <v>394</v>
      </c>
    </row>
    <row r="134" spans="1:11" s="2" customFormat="1" ht="36">
      <c r="A134" s="46" t="s">
        <v>478</v>
      </c>
      <c r="B134" s="261"/>
      <c r="C134" s="261"/>
      <c r="D134" s="261"/>
      <c r="E134" s="48" t="s">
        <v>392</v>
      </c>
      <c r="F134" s="48" t="s">
        <v>391</v>
      </c>
      <c r="G134" s="3" t="s">
        <v>516</v>
      </c>
      <c r="H134" s="3" t="s">
        <v>517</v>
      </c>
      <c r="I134" s="3" t="s">
        <v>396</v>
      </c>
      <c r="J134" s="3"/>
      <c r="K134" s="261"/>
    </row>
    <row r="135" spans="1:11" s="44" customFormat="1" ht="228.75" customHeight="1">
      <c r="A135" s="266" t="s">
        <v>84</v>
      </c>
      <c r="B135" s="268" t="s">
        <v>295</v>
      </c>
      <c r="C135" s="268" t="s">
        <v>385</v>
      </c>
      <c r="D135" s="268" t="s">
        <v>599</v>
      </c>
      <c r="E135" s="268" t="s">
        <v>435</v>
      </c>
      <c r="F135" s="50" t="s">
        <v>601</v>
      </c>
      <c r="G135" s="267">
        <v>0</v>
      </c>
      <c r="H135" s="294">
        <v>1</v>
      </c>
      <c r="I135" s="278"/>
      <c r="J135" s="135"/>
      <c r="K135" s="268" t="s">
        <v>600</v>
      </c>
    </row>
    <row r="136" spans="1:11" s="44" customFormat="1" ht="193.5" customHeight="1">
      <c r="A136" s="266"/>
      <c r="B136" s="268"/>
      <c r="C136" s="268"/>
      <c r="D136" s="268"/>
      <c r="E136" s="268"/>
      <c r="F136" s="67" t="s">
        <v>602</v>
      </c>
      <c r="G136" s="267"/>
      <c r="H136" s="294"/>
      <c r="I136" s="278"/>
      <c r="J136" s="135"/>
      <c r="K136" s="268"/>
    </row>
    <row r="137" spans="1:11" s="44" customFormat="1" ht="60">
      <c r="A137" s="288"/>
      <c r="B137" s="293" t="s">
        <v>296</v>
      </c>
      <c r="C137" s="50" t="s">
        <v>523</v>
      </c>
      <c r="D137" s="4" t="s">
        <v>297</v>
      </c>
      <c r="E137" s="4" t="s">
        <v>436</v>
      </c>
      <c r="F137" s="50" t="s">
        <v>603</v>
      </c>
      <c r="G137" s="58">
        <v>0</v>
      </c>
      <c r="H137" s="68">
        <v>1</v>
      </c>
      <c r="I137" s="4"/>
      <c r="J137" s="4"/>
      <c r="K137" s="4" t="s">
        <v>298</v>
      </c>
    </row>
    <row r="138" spans="1:11" s="44" customFormat="1" ht="119.25" customHeight="1">
      <c r="A138" s="288"/>
      <c r="B138" s="293"/>
      <c r="C138" s="50" t="s">
        <v>386</v>
      </c>
      <c r="D138" s="4" t="s">
        <v>390</v>
      </c>
      <c r="E138" s="4" t="s">
        <v>524</v>
      </c>
      <c r="F138" s="50" t="s">
        <v>525</v>
      </c>
      <c r="G138" s="58">
        <v>0</v>
      </c>
      <c r="H138" s="68">
        <v>1</v>
      </c>
      <c r="I138" s="4"/>
      <c r="J138" s="4"/>
      <c r="K138" s="4" t="s">
        <v>299</v>
      </c>
    </row>
    <row r="139" spans="1:11" s="44" customFormat="1" ht="185.25" customHeight="1">
      <c r="A139" s="288"/>
      <c r="B139" s="262" t="s">
        <v>300</v>
      </c>
      <c r="C139" s="262" t="s">
        <v>387</v>
      </c>
      <c r="D139" s="262" t="s">
        <v>301</v>
      </c>
      <c r="E139" s="262" t="s">
        <v>604</v>
      </c>
      <c r="F139" s="50" t="s">
        <v>696</v>
      </c>
      <c r="G139" s="262">
        <v>0</v>
      </c>
      <c r="H139" s="262">
        <v>1</v>
      </c>
      <c r="I139" s="262"/>
      <c r="J139" s="125"/>
      <c r="K139" s="262" t="s">
        <v>302</v>
      </c>
    </row>
    <row r="140" spans="1:11" s="44" customFormat="1" ht="260.25" customHeight="1">
      <c r="A140" s="288"/>
      <c r="B140" s="283"/>
      <c r="C140" s="283"/>
      <c r="D140" s="283"/>
      <c r="E140" s="283"/>
      <c r="F140" s="50" t="s">
        <v>667</v>
      </c>
      <c r="G140" s="283"/>
      <c r="H140" s="283"/>
      <c r="I140" s="283"/>
      <c r="J140" s="130"/>
      <c r="K140" s="283"/>
    </row>
    <row r="141" spans="1:11" s="44" customFormat="1" ht="84">
      <c r="A141" s="288"/>
      <c r="B141" s="262" t="s">
        <v>303</v>
      </c>
      <c r="C141" s="4" t="s">
        <v>304</v>
      </c>
      <c r="D141" s="4" t="s">
        <v>305</v>
      </c>
      <c r="E141" s="4" t="s">
        <v>417</v>
      </c>
      <c r="F141" s="4" t="s">
        <v>433</v>
      </c>
      <c r="G141" s="69">
        <v>0</v>
      </c>
      <c r="H141" s="54"/>
      <c r="I141" s="54"/>
      <c r="J141" s="54"/>
      <c r="K141" s="4" t="s">
        <v>606</v>
      </c>
    </row>
    <row r="142" spans="1:11" s="44" customFormat="1" ht="57.75" customHeight="1">
      <c r="A142" s="288"/>
      <c r="B142" s="262"/>
      <c r="C142" s="4" t="s">
        <v>389</v>
      </c>
      <c r="D142" s="4" t="s">
        <v>388</v>
      </c>
      <c r="E142" s="4" t="s">
        <v>417</v>
      </c>
      <c r="F142" s="4" t="s">
        <v>668</v>
      </c>
      <c r="G142" s="69"/>
      <c r="H142" s="54"/>
      <c r="I142" s="54"/>
      <c r="J142" s="54"/>
      <c r="K142" s="4" t="s">
        <v>308</v>
      </c>
    </row>
    <row r="143" spans="1:11" s="44" customFormat="1" ht="48">
      <c r="A143" s="288"/>
      <c r="B143" s="262"/>
      <c r="C143" s="4" t="s">
        <v>306</v>
      </c>
      <c r="D143" s="4" t="s">
        <v>307</v>
      </c>
      <c r="E143" s="4" t="s">
        <v>425</v>
      </c>
      <c r="F143" s="4" t="s">
        <v>669</v>
      </c>
      <c r="G143" s="58">
        <v>0</v>
      </c>
      <c r="H143" s="68">
        <v>1</v>
      </c>
      <c r="I143" s="4"/>
      <c r="J143" s="4"/>
      <c r="K143" s="4" t="s">
        <v>607</v>
      </c>
    </row>
    <row r="144" spans="1:11" s="44" customFormat="1" ht="72">
      <c r="A144" s="288"/>
      <c r="B144" s="283"/>
      <c r="C144" s="4" t="s">
        <v>697</v>
      </c>
      <c r="D144" s="4" t="s">
        <v>307</v>
      </c>
      <c r="E144" s="4" t="s">
        <v>425</v>
      </c>
      <c r="F144" s="4" t="s">
        <v>628</v>
      </c>
      <c r="G144" s="58">
        <v>0</v>
      </c>
      <c r="H144" s="68">
        <v>1</v>
      </c>
      <c r="I144" s="4"/>
      <c r="J144" s="4"/>
      <c r="K144" s="4" t="s">
        <v>607</v>
      </c>
    </row>
    <row r="145" spans="1:11" s="8" customFormat="1" ht="72">
      <c r="A145" s="288"/>
      <c r="B145" s="4" t="s">
        <v>309</v>
      </c>
      <c r="C145" s="4" t="s">
        <v>310</v>
      </c>
      <c r="D145" s="4" t="s">
        <v>311</v>
      </c>
      <c r="E145" s="4" t="s">
        <v>413</v>
      </c>
      <c r="F145" s="4" t="s">
        <v>434</v>
      </c>
      <c r="G145" s="58">
        <v>0</v>
      </c>
      <c r="H145" s="68">
        <v>1</v>
      </c>
      <c r="I145" s="4"/>
      <c r="J145" s="4"/>
      <c r="K145" s="4" t="s">
        <v>312</v>
      </c>
    </row>
    <row r="146" spans="1:11" s="8" customFormat="1" ht="48">
      <c r="A146" s="324" t="s">
        <v>84</v>
      </c>
      <c r="B146" s="262" t="s">
        <v>313</v>
      </c>
      <c r="C146" s="6" t="s">
        <v>314</v>
      </c>
      <c r="D146" s="4" t="s">
        <v>315</v>
      </c>
      <c r="E146" s="4">
        <v>1</v>
      </c>
      <c r="F146" s="4" t="s">
        <v>437</v>
      </c>
      <c r="G146" s="58">
        <v>0</v>
      </c>
      <c r="H146" s="58">
        <v>1</v>
      </c>
      <c r="I146" s="58"/>
      <c r="J146" s="134"/>
      <c r="K146" s="4" t="s">
        <v>316</v>
      </c>
    </row>
    <row r="147" spans="1:11" s="8" customFormat="1" ht="48" customHeight="1">
      <c r="A147" s="325"/>
      <c r="B147" s="271"/>
      <c r="C147" s="4" t="s">
        <v>317</v>
      </c>
      <c r="D147" s="4" t="s">
        <v>318</v>
      </c>
      <c r="E147" s="4" t="s">
        <v>422</v>
      </c>
      <c r="F147" s="4" t="s">
        <v>698</v>
      </c>
      <c r="G147" s="58">
        <v>0</v>
      </c>
      <c r="H147" s="68">
        <v>1</v>
      </c>
      <c r="I147" s="68"/>
      <c r="J147" s="132"/>
      <c r="K147" s="4" t="s">
        <v>319</v>
      </c>
    </row>
    <row r="148" spans="1:11" s="8" customFormat="1" ht="45" customHeight="1">
      <c r="A148" s="325"/>
      <c r="B148" s="271"/>
      <c r="C148" s="4" t="s">
        <v>320</v>
      </c>
      <c r="D148" s="4" t="s">
        <v>321</v>
      </c>
      <c r="E148" s="4">
        <v>1</v>
      </c>
      <c r="F148" s="4" t="s">
        <v>437</v>
      </c>
      <c r="G148" s="58">
        <v>0</v>
      </c>
      <c r="H148" s="58">
        <v>1</v>
      </c>
      <c r="I148" s="58"/>
      <c r="J148" s="134"/>
      <c r="K148" s="4" t="s">
        <v>322</v>
      </c>
    </row>
    <row r="149" spans="1:11" s="8" customFormat="1" ht="30.75" customHeight="1">
      <c r="A149" s="325"/>
      <c r="B149" s="271"/>
      <c r="C149" s="50" t="s">
        <v>323</v>
      </c>
      <c r="D149" s="50" t="s">
        <v>324</v>
      </c>
      <c r="E149" s="50">
        <v>1</v>
      </c>
      <c r="F149" s="4" t="s">
        <v>437</v>
      </c>
      <c r="G149" s="58">
        <v>0</v>
      </c>
      <c r="H149" s="58">
        <v>1</v>
      </c>
      <c r="I149" s="58"/>
      <c r="J149" s="134"/>
      <c r="K149" s="4" t="s">
        <v>325</v>
      </c>
    </row>
    <row r="150" spans="1:11" s="8" customFormat="1" ht="50.25" customHeight="1">
      <c r="A150" s="325"/>
      <c r="B150" s="283"/>
      <c r="C150" s="6" t="s">
        <v>71</v>
      </c>
      <c r="D150" s="6" t="s">
        <v>72</v>
      </c>
      <c r="E150" s="42">
        <v>1</v>
      </c>
      <c r="F150" s="50" t="s">
        <v>605</v>
      </c>
      <c r="G150" s="66">
        <v>0</v>
      </c>
      <c r="H150" s="27">
        <v>1</v>
      </c>
      <c r="I150" s="27"/>
      <c r="J150" s="27"/>
      <c r="K150" s="49" t="s">
        <v>69</v>
      </c>
    </row>
    <row r="151" spans="1:208" s="45" customFormat="1" ht="55.5" customHeight="1">
      <c r="A151" s="325"/>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87" t="s">
        <v>205</v>
      </c>
      <c r="B152" s="287"/>
      <c r="C152" s="287"/>
      <c r="D152" s="287"/>
      <c r="E152" s="287"/>
      <c r="F152" s="287"/>
      <c r="G152" s="287"/>
      <c r="H152" s="287"/>
      <c r="I152" s="287"/>
      <c r="J152" s="287"/>
      <c r="K152" s="287"/>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2" t="s">
        <v>526</v>
      </c>
      <c r="B153" s="262"/>
      <c r="C153" s="262"/>
      <c r="D153" s="262"/>
      <c r="E153" s="262"/>
      <c r="F153" s="262"/>
      <c r="G153" s="262"/>
      <c r="H153" s="262"/>
      <c r="I153" s="262"/>
      <c r="J153" s="262"/>
      <c r="K153" s="26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61" t="s">
        <v>479</v>
      </c>
      <c r="C154" s="261" t="s">
        <v>514</v>
      </c>
      <c r="D154" s="261" t="s">
        <v>3</v>
      </c>
      <c r="E154" s="261" t="s">
        <v>528</v>
      </c>
      <c r="F154" s="261"/>
      <c r="G154" s="261" t="s">
        <v>515</v>
      </c>
      <c r="H154" s="261"/>
      <c r="I154" s="261"/>
      <c r="J154" s="124"/>
      <c r="K154" s="261" t="s">
        <v>394</v>
      </c>
    </row>
    <row r="155" spans="1:11" s="2" customFormat="1" ht="36">
      <c r="A155" s="75" t="s">
        <v>478</v>
      </c>
      <c r="B155" s="261"/>
      <c r="C155" s="261"/>
      <c r="D155" s="261"/>
      <c r="E155" s="48" t="s">
        <v>392</v>
      </c>
      <c r="F155" s="48" t="s">
        <v>391</v>
      </c>
      <c r="G155" s="3" t="s">
        <v>516</v>
      </c>
      <c r="H155" s="3" t="s">
        <v>517</v>
      </c>
      <c r="I155" s="3" t="s">
        <v>396</v>
      </c>
      <c r="J155" s="3"/>
      <c r="K155" s="261"/>
    </row>
    <row r="156" spans="1:212" s="14" customFormat="1" ht="85.5" customHeight="1">
      <c r="A156" s="270"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71"/>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71"/>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71"/>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71"/>
      <c r="B160" s="50" t="s">
        <v>162</v>
      </c>
      <c r="C160" s="50" t="s">
        <v>163</v>
      </c>
      <c r="D160" s="4" t="s">
        <v>164</v>
      </c>
      <c r="E160" s="70" t="s">
        <v>441</v>
      </c>
      <c r="F160" s="49" t="s">
        <v>466</v>
      </c>
      <c r="G160" s="58">
        <v>0</v>
      </c>
      <c r="H160" s="68">
        <v>1</v>
      </c>
      <c r="I160" s="20"/>
      <c r="J160" s="131"/>
      <c r="K160" s="49" t="s">
        <v>158</v>
      </c>
    </row>
    <row r="161" spans="1:11" ht="108">
      <c r="A161" s="271"/>
      <c r="B161" s="71" t="s">
        <v>165</v>
      </c>
      <c r="C161" s="72" t="s">
        <v>166</v>
      </c>
      <c r="D161" s="4" t="s">
        <v>167</v>
      </c>
      <c r="E161" s="58">
        <v>3</v>
      </c>
      <c r="F161" s="49" t="s">
        <v>608</v>
      </c>
      <c r="G161" s="58">
        <v>0</v>
      </c>
      <c r="H161" s="58">
        <v>3</v>
      </c>
      <c r="I161" s="20"/>
      <c r="J161" s="131"/>
      <c r="K161" s="55" t="s">
        <v>168</v>
      </c>
    </row>
    <row r="162" spans="1:11" ht="84">
      <c r="A162" s="271"/>
      <c r="B162" s="71" t="s">
        <v>169</v>
      </c>
      <c r="C162" s="72" t="s">
        <v>170</v>
      </c>
      <c r="D162" s="4" t="s">
        <v>171</v>
      </c>
      <c r="E162" s="58">
        <v>1</v>
      </c>
      <c r="F162" s="49" t="s">
        <v>442</v>
      </c>
      <c r="G162" s="58">
        <v>0</v>
      </c>
      <c r="H162" s="58">
        <v>1</v>
      </c>
      <c r="I162" s="20"/>
      <c r="J162" s="131"/>
      <c r="K162" s="55" t="s">
        <v>103</v>
      </c>
    </row>
    <row r="163" spans="1:11" ht="108">
      <c r="A163" s="286" t="s">
        <v>439</v>
      </c>
      <c r="B163" s="73" t="s">
        <v>341</v>
      </c>
      <c r="C163" s="18" t="s">
        <v>172</v>
      </c>
      <c r="D163" s="4" t="s">
        <v>173</v>
      </c>
      <c r="E163" s="58">
        <v>1</v>
      </c>
      <c r="F163" s="20" t="s">
        <v>512</v>
      </c>
      <c r="G163" s="58">
        <v>0</v>
      </c>
      <c r="H163" s="58">
        <v>1</v>
      </c>
      <c r="I163" s="98"/>
      <c r="J163" s="98"/>
      <c r="K163" s="55" t="s">
        <v>174</v>
      </c>
    </row>
    <row r="164" spans="1:212" ht="56.25" customHeight="1">
      <c r="A164" s="286"/>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86"/>
      <c r="B165" s="49" t="s">
        <v>617</v>
      </c>
      <c r="C165" s="50" t="s">
        <v>618</v>
      </c>
      <c r="D165" s="4" t="s">
        <v>177</v>
      </c>
      <c r="E165" s="4">
        <v>1</v>
      </c>
      <c r="F165" s="50" t="s">
        <v>622</v>
      </c>
      <c r="G165" s="58">
        <v>0</v>
      </c>
      <c r="H165" s="58">
        <v>1</v>
      </c>
      <c r="I165" s="98"/>
      <c r="J165" s="98"/>
      <c r="K165" s="55" t="s">
        <v>178</v>
      </c>
    </row>
    <row r="166" spans="1:11" ht="216" customHeight="1">
      <c r="A166" s="286"/>
      <c r="B166" s="296" t="s">
        <v>179</v>
      </c>
      <c r="C166" s="295" t="s">
        <v>180</v>
      </c>
      <c r="D166" s="4" t="s">
        <v>176</v>
      </c>
      <c r="E166" s="4" t="s">
        <v>620</v>
      </c>
      <c r="F166" s="120" t="s">
        <v>699</v>
      </c>
      <c r="G166" s="58">
        <v>0</v>
      </c>
      <c r="H166" s="68">
        <v>1</v>
      </c>
      <c r="I166" s="50"/>
      <c r="J166" s="125"/>
      <c r="K166" s="55" t="s">
        <v>621</v>
      </c>
    </row>
    <row r="167" spans="1:11" ht="132.75" customHeight="1">
      <c r="A167" s="286"/>
      <c r="B167" s="296"/>
      <c r="C167" s="295"/>
      <c r="D167" s="4" t="s">
        <v>176</v>
      </c>
      <c r="E167" s="4" t="s">
        <v>510</v>
      </c>
      <c r="F167" s="120" t="s">
        <v>619</v>
      </c>
      <c r="G167" s="58">
        <v>0</v>
      </c>
      <c r="H167" s="68">
        <v>1</v>
      </c>
      <c r="I167" s="50"/>
      <c r="J167" s="125"/>
      <c r="K167" s="55" t="s">
        <v>621</v>
      </c>
    </row>
    <row r="168" spans="1:11" ht="120">
      <c r="A168" s="286"/>
      <c r="B168" s="74" t="s">
        <v>181</v>
      </c>
      <c r="C168" s="50" t="s">
        <v>182</v>
      </c>
      <c r="D168" s="4" t="s">
        <v>507</v>
      </c>
      <c r="E168" s="4">
        <v>1</v>
      </c>
      <c r="F168" s="49" t="s">
        <v>509</v>
      </c>
      <c r="G168" s="58">
        <v>0</v>
      </c>
      <c r="H168" s="58">
        <v>1</v>
      </c>
      <c r="I168" s="98"/>
      <c r="J168" s="98"/>
      <c r="K168" s="55" t="s">
        <v>508</v>
      </c>
    </row>
    <row r="169" spans="1:11" ht="108">
      <c r="A169" s="286"/>
      <c r="B169" s="50" t="s">
        <v>183</v>
      </c>
      <c r="C169" s="50" t="s">
        <v>184</v>
      </c>
      <c r="D169" s="4" t="s">
        <v>176</v>
      </c>
      <c r="E169" s="4" t="s">
        <v>419</v>
      </c>
      <c r="F169" s="49" t="s">
        <v>444</v>
      </c>
      <c r="G169" s="58">
        <v>0</v>
      </c>
      <c r="H169" s="68" t="s">
        <v>510</v>
      </c>
      <c r="I169" s="49"/>
      <c r="J169" s="126"/>
      <c r="K169" s="55" t="s">
        <v>174</v>
      </c>
    </row>
    <row r="170" spans="1:11" ht="48">
      <c r="A170" s="286"/>
      <c r="B170" s="50" t="s">
        <v>185</v>
      </c>
      <c r="C170" s="50" t="s">
        <v>186</v>
      </c>
      <c r="D170" s="50" t="s">
        <v>187</v>
      </c>
      <c r="E170" s="50">
        <v>1</v>
      </c>
      <c r="F170" s="49" t="s">
        <v>700</v>
      </c>
      <c r="G170" s="58">
        <v>0</v>
      </c>
      <c r="H170" s="58">
        <v>1</v>
      </c>
      <c r="I170" s="98"/>
      <c r="J170" s="98"/>
      <c r="K170" s="55" t="s">
        <v>174</v>
      </c>
    </row>
    <row r="171" spans="1:11" ht="48">
      <c r="A171" s="286"/>
      <c r="B171" s="50" t="s">
        <v>188</v>
      </c>
      <c r="C171" s="49" t="s">
        <v>189</v>
      </c>
      <c r="D171" s="50" t="s">
        <v>190</v>
      </c>
      <c r="E171" s="50" t="s">
        <v>436</v>
      </c>
      <c r="F171" s="49" t="s">
        <v>445</v>
      </c>
      <c r="G171" s="58">
        <v>0</v>
      </c>
      <c r="H171" s="50" t="s">
        <v>436</v>
      </c>
      <c r="I171" s="49"/>
      <c r="J171" s="126"/>
      <c r="K171" s="55" t="s">
        <v>174</v>
      </c>
    </row>
    <row r="172" spans="1:11" ht="36">
      <c r="A172" s="286"/>
      <c r="B172" s="50" t="s">
        <v>191</v>
      </c>
      <c r="C172" s="50" t="s">
        <v>192</v>
      </c>
      <c r="D172" s="71" t="s">
        <v>193</v>
      </c>
      <c r="E172" s="71">
        <v>1</v>
      </c>
      <c r="F172" s="49" t="s">
        <v>447</v>
      </c>
      <c r="G172" s="58">
        <v>0</v>
      </c>
      <c r="H172" s="58">
        <v>1</v>
      </c>
      <c r="I172" s="49"/>
      <c r="J172" s="126"/>
      <c r="K172" s="55" t="s">
        <v>174</v>
      </c>
    </row>
    <row r="173" spans="1:11" ht="48">
      <c r="A173" s="286"/>
      <c r="B173" s="50" t="s">
        <v>194</v>
      </c>
      <c r="C173" s="50" t="s">
        <v>195</v>
      </c>
      <c r="D173" s="49" t="s">
        <v>196</v>
      </c>
      <c r="E173" s="49">
        <v>1</v>
      </c>
      <c r="F173" s="74" t="s">
        <v>609</v>
      </c>
      <c r="G173" s="20">
        <v>0</v>
      </c>
      <c r="H173" s="20">
        <v>1</v>
      </c>
      <c r="I173" s="49"/>
      <c r="J173" s="126"/>
      <c r="K173" s="55" t="s">
        <v>174</v>
      </c>
    </row>
    <row r="174" spans="1:11" ht="36">
      <c r="A174" s="286" t="s">
        <v>197</v>
      </c>
      <c r="B174" s="26" t="s">
        <v>198</v>
      </c>
      <c r="C174" s="52" t="s">
        <v>199</v>
      </c>
      <c r="D174" s="53" t="s">
        <v>200</v>
      </c>
      <c r="E174" s="53" t="s">
        <v>572</v>
      </c>
      <c r="F174" s="97"/>
      <c r="G174" s="99">
        <v>0</v>
      </c>
      <c r="H174" s="96">
        <v>1</v>
      </c>
      <c r="I174" s="99"/>
      <c r="J174" s="131"/>
      <c r="K174" s="55" t="s">
        <v>201</v>
      </c>
    </row>
    <row r="175" spans="1:11" ht="60">
      <c r="A175" s="271"/>
      <c r="B175" s="52" t="s">
        <v>202</v>
      </c>
      <c r="C175" s="52" t="s">
        <v>203</v>
      </c>
      <c r="D175" s="52" t="s">
        <v>176</v>
      </c>
      <c r="E175" s="99" t="s">
        <v>422</v>
      </c>
      <c r="F175" s="56" t="s">
        <v>467</v>
      </c>
      <c r="G175" s="99">
        <v>0</v>
      </c>
      <c r="H175" s="19">
        <v>1</v>
      </c>
      <c r="I175" s="98"/>
      <c r="J175" s="98"/>
      <c r="K175" s="55" t="s">
        <v>168</v>
      </c>
    </row>
    <row r="176" spans="1:11" ht="72">
      <c r="A176" s="271"/>
      <c r="B176" s="72" t="s">
        <v>268</v>
      </c>
      <c r="C176" s="72" t="s">
        <v>271</v>
      </c>
      <c r="D176" s="52" t="s">
        <v>269</v>
      </c>
      <c r="E176" s="52" t="s">
        <v>573</v>
      </c>
      <c r="F176" s="97"/>
      <c r="G176" s="99">
        <v>0</v>
      </c>
      <c r="H176" s="19">
        <v>1</v>
      </c>
      <c r="I176" s="99"/>
      <c r="J176" s="131"/>
      <c r="K176" s="55" t="s">
        <v>204</v>
      </c>
    </row>
    <row r="177" spans="1:11" ht="36">
      <c r="A177" s="271"/>
      <c r="B177" s="53" t="s">
        <v>66</v>
      </c>
      <c r="C177" s="59" t="s">
        <v>67</v>
      </c>
      <c r="D177" s="59" t="s">
        <v>68</v>
      </c>
      <c r="E177" s="42">
        <v>0.8</v>
      </c>
      <c r="F177" s="4" t="s">
        <v>446</v>
      </c>
      <c r="G177" s="66">
        <v>0</v>
      </c>
      <c r="H177" s="27">
        <v>1</v>
      </c>
      <c r="I177" s="27"/>
      <c r="J177" s="27"/>
      <c r="K177" s="53" t="s">
        <v>69</v>
      </c>
    </row>
    <row r="178" spans="1:11" ht="72">
      <c r="A178" s="271"/>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75" t="s">
        <v>86</v>
      </c>
      <c r="B180" s="275"/>
      <c r="C180" s="275"/>
      <c r="D180" s="275"/>
      <c r="E180" s="275"/>
      <c r="F180" s="275"/>
      <c r="G180" s="275"/>
      <c r="H180" s="275"/>
      <c r="I180" s="275"/>
      <c r="J180" s="275"/>
      <c r="K180" s="275"/>
    </row>
    <row r="181" spans="1:11" ht="24" customHeight="1">
      <c r="A181" s="285" t="s">
        <v>87</v>
      </c>
      <c r="B181" s="285"/>
      <c r="C181" s="285"/>
      <c r="D181" s="285"/>
      <c r="E181" s="285"/>
      <c r="F181" s="285"/>
      <c r="G181" s="285"/>
      <c r="H181" s="285"/>
      <c r="I181" s="285"/>
      <c r="J181" s="285"/>
      <c r="K181" s="285"/>
    </row>
    <row r="182" spans="1:11" s="2" customFormat="1" ht="35.25" customHeight="1">
      <c r="A182" s="75" t="s">
        <v>477</v>
      </c>
      <c r="B182" s="261" t="s">
        <v>479</v>
      </c>
      <c r="C182" s="261" t="s">
        <v>514</v>
      </c>
      <c r="D182" s="261" t="s">
        <v>3</v>
      </c>
      <c r="E182" s="261" t="s">
        <v>528</v>
      </c>
      <c r="F182" s="261"/>
      <c r="G182" s="261" t="s">
        <v>515</v>
      </c>
      <c r="H182" s="261"/>
      <c r="I182" s="261"/>
      <c r="J182" s="124"/>
      <c r="K182" s="261" t="s">
        <v>394</v>
      </c>
    </row>
    <row r="183" spans="1:11" s="2" customFormat="1" ht="36">
      <c r="A183" s="75" t="s">
        <v>478</v>
      </c>
      <c r="B183" s="261"/>
      <c r="C183" s="261"/>
      <c r="D183" s="261"/>
      <c r="E183" s="48" t="s">
        <v>392</v>
      </c>
      <c r="F183" s="48" t="s">
        <v>391</v>
      </c>
      <c r="G183" s="3" t="s">
        <v>516</v>
      </c>
      <c r="H183" s="3" t="s">
        <v>517</v>
      </c>
      <c r="I183" s="3" t="s">
        <v>396</v>
      </c>
      <c r="J183" s="3"/>
      <c r="K183" s="261"/>
    </row>
    <row r="184" spans="1:11" ht="72">
      <c r="A184" s="276" t="s">
        <v>88</v>
      </c>
      <c r="B184" s="50" t="s">
        <v>89</v>
      </c>
      <c r="C184" s="50" t="s">
        <v>90</v>
      </c>
      <c r="D184" s="50" t="s">
        <v>116</v>
      </c>
      <c r="E184" s="82">
        <v>1</v>
      </c>
      <c r="F184" s="83" t="s">
        <v>473</v>
      </c>
      <c r="G184" s="19">
        <v>0</v>
      </c>
      <c r="H184" s="82">
        <v>1</v>
      </c>
      <c r="I184" s="32"/>
      <c r="J184" s="32"/>
      <c r="K184" s="100" t="s">
        <v>91</v>
      </c>
    </row>
    <row r="185" spans="1:11" ht="80.25" customHeight="1">
      <c r="A185" s="276"/>
      <c r="B185" s="50" t="s">
        <v>92</v>
      </c>
      <c r="C185" s="50" t="s">
        <v>93</v>
      </c>
      <c r="D185" s="50" t="s">
        <v>94</v>
      </c>
      <c r="E185" s="70" t="s">
        <v>537</v>
      </c>
      <c r="F185" s="84" t="s">
        <v>538</v>
      </c>
      <c r="G185" s="19">
        <v>0</v>
      </c>
      <c r="H185" s="82">
        <v>1</v>
      </c>
      <c r="I185" s="58"/>
      <c r="J185" s="134"/>
      <c r="K185" s="100" t="s">
        <v>539</v>
      </c>
    </row>
    <row r="186" spans="1:11" ht="88.5" customHeight="1">
      <c r="A186" s="276"/>
      <c r="B186" s="50" t="s">
        <v>95</v>
      </c>
      <c r="C186" s="50" t="s">
        <v>701</v>
      </c>
      <c r="D186" s="50" t="s">
        <v>96</v>
      </c>
      <c r="E186" s="70" t="s">
        <v>540</v>
      </c>
      <c r="F186" s="84" t="s">
        <v>702</v>
      </c>
      <c r="G186" s="19">
        <v>0.1</v>
      </c>
      <c r="H186" s="82">
        <v>1</v>
      </c>
      <c r="I186" s="4"/>
      <c r="J186" s="4"/>
      <c r="K186" s="50" t="s">
        <v>539</v>
      </c>
    </row>
    <row r="187" spans="1:11" ht="72">
      <c r="A187" s="276"/>
      <c r="B187" s="50" t="s">
        <v>97</v>
      </c>
      <c r="C187" s="50" t="s">
        <v>98</v>
      </c>
      <c r="D187" s="50" t="s">
        <v>99</v>
      </c>
      <c r="E187" s="70" t="s">
        <v>449</v>
      </c>
      <c r="F187" s="84" t="s">
        <v>703</v>
      </c>
      <c r="G187" s="19">
        <v>0</v>
      </c>
      <c r="H187" s="82">
        <v>1</v>
      </c>
      <c r="I187" s="32"/>
      <c r="J187" s="32"/>
      <c r="K187" s="50" t="s">
        <v>539</v>
      </c>
    </row>
    <row r="188" spans="1:11" ht="113.25" customHeight="1">
      <c r="A188" s="276"/>
      <c r="B188" s="50" t="s">
        <v>100</v>
      </c>
      <c r="C188" s="50" t="s">
        <v>101</v>
      </c>
      <c r="D188" s="50" t="s">
        <v>102</v>
      </c>
      <c r="E188" s="34" t="s">
        <v>541</v>
      </c>
      <c r="F188" s="85" t="s">
        <v>542</v>
      </c>
      <c r="G188" s="19">
        <v>0</v>
      </c>
      <c r="H188" s="82">
        <v>1</v>
      </c>
      <c r="I188" s="32"/>
      <c r="J188" s="32"/>
      <c r="K188" s="50" t="s">
        <v>103</v>
      </c>
    </row>
    <row r="189" spans="1:11" ht="120" customHeight="1">
      <c r="A189" s="276"/>
      <c r="B189" s="50" t="s">
        <v>104</v>
      </c>
      <c r="C189" s="50" t="s">
        <v>105</v>
      </c>
      <c r="D189" s="50" t="s">
        <v>117</v>
      </c>
      <c r="E189" s="34" t="s">
        <v>417</v>
      </c>
      <c r="F189" s="50" t="s">
        <v>543</v>
      </c>
      <c r="G189" s="19">
        <v>0</v>
      </c>
      <c r="H189" s="82">
        <v>1</v>
      </c>
      <c r="I189" s="34"/>
      <c r="J189" s="34"/>
      <c r="K189" s="50" t="s">
        <v>103</v>
      </c>
    </row>
    <row r="190" spans="1:11" ht="144" customHeight="1">
      <c r="A190" s="276"/>
      <c r="B190" s="50"/>
      <c r="C190" s="50" t="s">
        <v>106</v>
      </c>
      <c r="D190" s="50" t="s">
        <v>107</v>
      </c>
      <c r="E190" s="70" t="s">
        <v>544</v>
      </c>
      <c r="F190" s="119" t="s">
        <v>704</v>
      </c>
      <c r="G190" s="19">
        <v>0</v>
      </c>
      <c r="H190" s="82">
        <v>1</v>
      </c>
      <c r="I190" s="37"/>
      <c r="J190" s="37"/>
      <c r="K190" s="50" t="s">
        <v>330</v>
      </c>
    </row>
    <row r="191" spans="1:11" ht="128.25" customHeight="1">
      <c r="A191" s="276"/>
      <c r="B191" s="50" t="s">
        <v>108</v>
      </c>
      <c r="C191" s="50" t="s">
        <v>109</v>
      </c>
      <c r="D191" s="50" t="s">
        <v>110</v>
      </c>
      <c r="E191" s="34" t="s">
        <v>448</v>
      </c>
      <c r="F191" s="119" t="s">
        <v>549</v>
      </c>
      <c r="G191" s="19">
        <v>0</v>
      </c>
      <c r="H191" s="19">
        <v>0</v>
      </c>
      <c r="I191" s="84"/>
      <c r="J191" s="84"/>
      <c r="K191" s="50" t="s">
        <v>111</v>
      </c>
    </row>
    <row r="192" spans="1:11" s="8" customFormat="1" ht="148.5" customHeight="1">
      <c r="A192" s="276"/>
      <c r="B192" s="262" t="s">
        <v>112</v>
      </c>
      <c r="C192" s="262" t="s">
        <v>113</v>
      </c>
      <c r="D192" s="50" t="s">
        <v>114</v>
      </c>
      <c r="E192" s="66">
        <v>1</v>
      </c>
      <c r="F192" s="50" t="s">
        <v>705</v>
      </c>
      <c r="G192" s="19">
        <v>0</v>
      </c>
      <c r="H192" s="82">
        <v>1</v>
      </c>
      <c r="I192" s="38"/>
      <c r="J192" s="38"/>
      <c r="K192" s="49" t="s">
        <v>545</v>
      </c>
    </row>
    <row r="193" spans="1:11" s="8" customFormat="1" ht="132">
      <c r="A193" s="50"/>
      <c r="B193" s="262"/>
      <c r="C193" s="262"/>
      <c r="D193" s="50" t="s">
        <v>115</v>
      </c>
      <c r="E193" s="27">
        <v>1</v>
      </c>
      <c r="F193" s="86" t="s">
        <v>546</v>
      </c>
      <c r="G193" s="19">
        <v>0</v>
      </c>
      <c r="H193" s="82">
        <v>1</v>
      </c>
      <c r="I193" s="37"/>
      <c r="J193" s="37"/>
      <c r="K193" s="49" t="s">
        <v>474</v>
      </c>
    </row>
    <row r="194" spans="1:11" s="8" customFormat="1" ht="48" customHeight="1">
      <c r="A194" s="281"/>
      <c r="B194" s="53" t="s">
        <v>66</v>
      </c>
      <c r="C194" s="55" t="s">
        <v>67</v>
      </c>
      <c r="D194" s="59" t="s">
        <v>68</v>
      </c>
      <c r="E194" s="82">
        <v>1</v>
      </c>
      <c r="F194" s="86" t="s">
        <v>547</v>
      </c>
      <c r="G194" s="19">
        <v>0</v>
      </c>
      <c r="H194" s="82">
        <v>1</v>
      </c>
      <c r="I194" s="39"/>
      <c r="J194" s="39"/>
      <c r="K194" s="52" t="s">
        <v>103</v>
      </c>
    </row>
    <row r="195" spans="1:11" ht="60">
      <c r="A195" s="281"/>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75" t="s">
        <v>326</v>
      </c>
      <c r="B197" s="275"/>
      <c r="C197" s="275"/>
      <c r="D197" s="275"/>
      <c r="E197" s="275"/>
      <c r="F197" s="275"/>
      <c r="G197" s="275"/>
      <c r="H197" s="275"/>
      <c r="I197" s="275"/>
      <c r="J197" s="275"/>
      <c r="K197" s="275"/>
    </row>
    <row r="198" spans="1:11" s="2" customFormat="1" ht="35.25" customHeight="1">
      <c r="A198" s="46" t="s">
        <v>477</v>
      </c>
      <c r="B198" s="261" t="s">
        <v>479</v>
      </c>
      <c r="C198" s="261" t="s">
        <v>514</v>
      </c>
      <c r="D198" s="261" t="s">
        <v>3</v>
      </c>
      <c r="E198" s="261" t="s">
        <v>528</v>
      </c>
      <c r="F198" s="261"/>
      <c r="G198" s="261" t="s">
        <v>515</v>
      </c>
      <c r="H198" s="261"/>
      <c r="I198" s="261"/>
      <c r="J198" s="124"/>
      <c r="K198" s="261" t="s">
        <v>394</v>
      </c>
    </row>
    <row r="199" spans="1:11" s="2" customFormat="1" ht="36">
      <c r="A199" s="75" t="s">
        <v>478</v>
      </c>
      <c r="B199" s="261"/>
      <c r="C199" s="261"/>
      <c r="D199" s="261"/>
      <c r="E199" s="48" t="s">
        <v>392</v>
      </c>
      <c r="F199" s="48" t="s">
        <v>391</v>
      </c>
      <c r="G199" s="3" t="s">
        <v>516</v>
      </c>
      <c r="H199" s="3" t="s">
        <v>517</v>
      </c>
      <c r="I199" s="3" t="s">
        <v>396</v>
      </c>
      <c r="J199" s="3"/>
      <c r="K199" s="261"/>
    </row>
    <row r="200" spans="1:11" ht="54" customHeight="1">
      <c r="A200" s="279" t="s">
        <v>242</v>
      </c>
      <c r="B200" s="4" t="s">
        <v>74</v>
      </c>
      <c r="C200" s="52" t="s">
        <v>575</v>
      </c>
      <c r="D200" s="52" t="s">
        <v>576</v>
      </c>
      <c r="E200" s="99">
        <v>1</v>
      </c>
      <c r="F200" s="56" t="s">
        <v>577</v>
      </c>
      <c r="G200" s="99">
        <v>0</v>
      </c>
      <c r="H200" s="99">
        <v>1</v>
      </c>
      <c r="I200" s="99"/>
      <c r="J200" s="131"/>
      <c r="K200" s="54" t="s">
        <v>578</v>
      </c>
    </row>
    <row r="201" spans="1:11" ht="54" customHeight="1">
      <c r="A201" s="280"/>
      <c r="B201" s="52" t="s">
        <v>75</v>
      </c>
      <c r="C201" s="52" t="s">
        <v>118</v>
      </c>
      <c r="D201" s="52" t="s">
        <v>270</v>
      </c>
      <c r="E201" s="96" t="s">
        <v>579</v>
      </c>
      <c r="F201" s="52"/>
      <c r="G201" s="95">
        <v>0</v>
      </c>
      <c r="H201" s="96">
        <v>1</v>
      </c>
      <c r="I201" s="52"/>
      <c r="J201" s="125"/>
      <c r="K201" s="54" t="s">
        <v>578</v>
      </c>
    </row>
    <row r="202" spans="1:11" ht="70.5" customHeight="1">
      <c r="A202" s="280"/>
      <c r="B202" s="52" t="s">
        <v>76</v>
      </c>
      <c r="C202" s="52" t="s">
        <v>77</v>
      </c>
      <c r="D202" s="52" t="s">
        <v>580</v>
      </c>
      <c r="E202" s="96" t="s">
        <v>581</v>
      </c>
      <c r="F202" s="52" t="s">
        <v>582</v>
      </c>
      <c r="G202" s="95">
        <v>0</v>
      </c>
      <c r="H202" s="96">
        <v>1</v>
      </c>
      <c r="I202" s="52"/>
      <c r="J202" s="125"/>
      <c r="K202" s="54" t="s">
        <v>578</v>
      </c>
    </row>
    <row r="203" spans="1:11" ht="52.5" customHeight="1">
      <c r="A203" s="280"/>
      <c r="B203" s="262" t="s">
        <v>119</v>
      </c>
      <c r="C203" s="52" t="s">
        <v>79</v>
      </c>
      <c r="D203" s="52" t="s">
        <v>583</v>
      </c>
      <c r="E203" s="96" t="s">
        <v>584</v>
      </c>
      <c r="F203" s="52" t="s">
        <v>585</v>
      </c>
      <c r="G203" s="95">
        <v>0</v>
      </c>
      <c r="H203" s="96">
        <v>1</v>
      </c>
      <c r="I203" s="96"/>
      <c r="J203" s="132"/>
      <c r="K203" s="54" t="s">
        <v>78</v>
      </c>
    </row>
    <row r="204" spans="1:11" ht="96">
      <c r="A204" s="280"/>
      <c r="B204" s="271"/>
      <c r="C204" s="52" t="s">
        <v>344</v>
      </c>
      <c r="D204" s="52" t="s">
        <v>586</v>
      </c>
      <c r="E204" s="19">
        <f>1000/5000</f>
        <v>0.2</v>
      </c>
      <c r="F204" s="52" t="s">
        <v>587</v>
      </c>
      <c r="G204" s="96">
        <v>0.8</v>
      </c>
      <c r="H204" s="96">
        <v>1</v>
      </c>
      <c r="I204" s="96"/>
      <c r="J204" s="132"/>
      <c r="K204" s="54" t="s">
        <v>78</v>
      </c>
    </row>
    <row r="205" spans="1:11" ht="72">
      <c r="A205" s="280"/>
      <c r="B205" s="52" t="s">
        <v>80</v>
      </c>
      <c r="C205" s="52" t="s">
        <v>81</v>
      </c>
      <c r="D205" s="52" t="s">
        <v>590</v>
      </c>
      <c r="E205" s="96">
        <v>1</v>
      </c>
      <c r="F205" s="52"/>
      <c r="G205" s="95">
        <v>0</v>
      </c>
      <c r="H205" s="96">
        <v>1</v>
      </c>
      <c r="I205" s="96"/>
      <c r="J205" s="132"/>
      <c r="K205" s="54" t="s">
        <v>78</v>
      </c>
    </row>
    <row r="206" spans="1:11" ht="165.75" customHeight="1">
      <c r="A206" s="280"/>
      <c r="B206" s="52" t="s">
        <v>82</v>
      </c>
      <c r="C206" s="52" t="s">
        <v>83</v>
      </c>
      <c r="D206" s="52" t="s">
        <v>588</v>
      </c>
      <c r="E206" s="96">
        <v>1</v>
      </c>
      <c r="F206" s="52" t="s">
        <v>591</v>
      </c>
      <c r="G206" s="95">
        <v>0</v>
      </c>
      <c r="H206" s="96">
        <v>1</v>
      </c>
      <c r="I206" s="52"/>
      <c r="J206" s="125"/>
      <c r="K206" s="54" t="s">
        <v>578</v>
      </c>
    </row>
    <row r="207" spans="1:11" ht="64.5" customHeight="1">
      <c r="A207" s="280"/>
      <c r="B207" s="53" t="s">
        <v>66</v>
      </c>
      <c r="C207" s="59" t="s">
        <v>67</v>
      </c>
      <c r="D207" s="59" t="s">
        <v>68</v>
      </c>
      <c r="E207" s="27">
        <v>0.4</v>
      </c>
      <c r="F207" s="97" t="s">
        <v>589</v>
      </c>
      <c r="G207" s="66">
        <v>0</v>
      </c>
      <c r="H207" s="27">
        <v>1</v>
      </c>
      <c r="I207" s="27"/>
      <c r="J207" s="27"/>
      <c r="K207" s="53" t="s">
        <v>69</v>
      </c>
    </row>
    <row r="208" spans="1:11" ht="59.25" customHeight="1">
      <c r="A208" s="280"/>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97" t="s">
        <v>241</v>
      </c>
      <c r="B210" s="297"/>
      <c r="C210" s="297"/>
      <c r="D210" s="297"/>
      <c r="E210" s="297"/>
      <c r="F210" s="297"/>
      <c r="G210" s="297"/>
      <c r="H210" s="297"/>
      <c r="I210" s="297"/>
      <c r="J210" s="297"/>
      <c r="K210" s="297"/>
    </row>
    <row r="211" spans="1:11" ht="27" customHeight="1">
      <c r="A211" s="282" t="s">
        <v>331</v>
      </c>
      <c r="B211" s="282"/>
      <c r="C211" s="282"/>
      <c r="D211" s="282"/>
      <c r="E211" s="282"/>
      <c r="F211" s="282"/>
      <c r="G211" s="282"/>
      <c r="H211" s="282"/>
      <c r="I211" s="282"/>
      <c r="J211" s="282"/>
      <c r="K211" s="282"/>
    </row>
    <row r="212" spans="1:11" s="2" customFormat="1" ht="35.25" customHeight="1">
      <c r="A212" s="46" t="s">
        <v>477</v>
      </c>
      <c r="B212" s="261" t="s">
        <v>479</v>
      </c>
      <c r="C212" s="261" t="s">
        <v>514</v>
      </c>
      <c r="D212" s="261" t="s">
        <v>3</v>
      </c>
      <c r="E212" s="261" t="s">
        <v>528</v>
      </c>
      <c r="F212" s="261"/>
      <c r="G212" s="261" t="s">
        <v>515</v>
      </c>
      <c r="H212" s="261"/>
      <c r="I212" s="261"/>
      <c r="J212" s="124"/>
      <c r="K212" s="261" t="s">
        <v>394</v>
      </c>
    </row>
    <row r="213" spans="1:11" s="2" customFormat="1" ht="36">
      <c r="A213" s="46" t="s">
        <v>478</v>
      </c>
      <c r="B213" s="261"/>
      <c r="C213" s="261"/>
      <c r="D213" s="261"/>
      <c r="E213" s="48" t="s">
        <v>392</v>
      </c>
      <c r="F213" s="48" t="s">
        <v>391</v>
      </c>
      <c r="G213" s="3" t="s">
        <v>516</v>
      </c>
      <c r="H213" s="3" t="s">
        <v>517</v>
      </c>
      <c r="I213" s="3" t="s">
        <v>396</v>
      </c>
      <c r="J213" s="3"/>
      <c r="K213" s="261"/>
    </row>
    <row r="214" spans="1:11" ht="96">
      <c r="A214" s="262" t="s">
        <v>242</v>
      </c>
      <c r="B214" s="52" t="s">
        <v>243</v>
      </c>
      <c r="C214" s="52" t="s">
        <v>244</v>
      </c>
      <c r="D214" s="52" t="s">
        <v>245</v>
      </c>
      <c r="E214" s="80" t="s">
        <v>451</v>
      </c>
      <c r="F214" s="52" t="s">
        <v>452</v>
      </c>
      <c r="G214" s="95">
        <v>0</v>
      </c>
      <c r="H214" s="96">
        <v>1</v>
      </c>
      <c r="I214" s="52"/>
      <c r="J214" s="125"/>
      <c r="K214" s="52" t="s">
        <v>246</v>
      </c>
    </row>
    <row r="215" spans="1:11" ht="72">
      <c r="A215" s="274"/>
      <c r="B215" s="52" t="s">
        <v>247</v>
      </c>
      <c r="C215" s="52" t="s">
        <v>248</v>
      </c>
      <c r="D215" s="52" t="s">
        <v>249</v>
      </c>
      <c r="E215" s="96">
        <v>1</v>
      </c>
      <c r="F215" s="52" t="s">
        <v>453</v>
      </c>
      <c r="G215" s="95">
        <v>0</v>
      </c>
      <c r="H215" s="96">
        <v>1</v>
      </c>
      <c r="I215" s="96"/>
      <c r="J215" s="132"/>
      <c r="K215" s="4" t="s">
        <v>127</v>
      </c>
    </row>
    <row r="216" spans="1:11" ht="48">
      <c r="A216" s="274"/>
      <c r="B216" s="52" t="s">
        <v>250</v>
      </c>
      <c r="C216" s="52" t="s">
        <v>251</v>
      </c>
      <c r="D216" s="52" t="s">
        <v>252</v>
      </c>
      <c r="E216" s="96">
        <v>1</v>
      </c>
      <c r="F216" s="52" t="s">
        <v>454</v>
      </c>
      <c r="G216" s="95">
        <v>0</v>
      </c>
      <c r="H216" s="96">
        <v>1</v>
      </c>
      <c r="I216" s="96"/>
      <c r="J216" s="132"/>
      <c r="K216" s="4" t="s">
        <v>253</v>
      </c>
    </row>
    <row r="217" spans="1:11" ht="60">
      <c r="A217" s="274"/>
      <c r="B217" s="52" t="s">
        <v>254</v>
      </c>
      <c r="C217" s="52" t="s">
        <v>255</v>
      </c>
      <c r="D217" s="52" t="s">
        <v>256</v>
      </c>
      <c r="E217" s="81">
        <v>24927184</v>
      </c>
      <c r="F217" s="52" t="s">
        <v>627</v>
      </c>
      <c r="G217" s="95">
        <v>0</v>
      </c>
      <c r="H217" s="96">
        <v>1</v>
      </c>
      <c r="I217" s="81"/>
      <c r="J217" s="81"/>
      <c r="K217" s="4" t="s">
        <v>127</v>
      </c>
    </row>
    <row r="218" spans="1:11" ht="62.25" customHeight="1">
      <c r="A218" s="274"/>
      <c r="B218" s="262" t="s">
        <v>257</v>
      </c>
      <c r="C218" s="52" t="s">
        <v>258</v>
      </c>
      <c r="D218" s="52" t="s">
        <v>259</v>
      </c>
      <c r="E218" s="95">
        <v>220</v>
      </c>
      <c r="F218" s="52" t="s">
        <v>626</v>
      </c>
      <c r="G218" s="95">
        <v>0</v>
      </c>
      <c r="H218" s="96">
        <v>1</v>
      </c>
      <c r="I218" s="52"/>
      <c r="J218" s="125"/>
      <c r="K218" s="4" t="s">
        <v>260</v>
      </c>
    </row>
    <row r="219" spans="1:11" ht="64.5" customHeight="1">
      <c r="A219" s="274"/>
      <c r="B219" s="262"/>
      <c r="C219" s="52" t="s">
        <v>261</v>
      </c>
      <c r="D219" s="52" t="s">
        <v>262</v>
      </c>
      <c r="E219" s="96">
        <v>0.4</v>
      </c>
      <c r="F219" s="52" t="s">
        <v>455</v>
      </c>
      <c r="G219" s="95">
        <v>0</v>
      </c>
      <c r="H219" s="96">
        <v>0.7</v>
      </c>
      <c r="I219" s="96"/>
      <c r="J219" s="132"/>
      <c r="K219" s="4" t="s">
        <v>263</v>
      </c>
    </row>
    <row r="220" spans="1:11" ht="47.25" customHeight="1">
      <c r="A220" s="274"/>
      <c r="B220" s="52" t="s">
        <v>264</v>
      </c>
      <c r="C220" s="52" t="s">
        <v>265</v>
      </c>
      <c r="D220" s="52" t="s">
        <v>266</v>
      </c>
      <c r="E220" s="96">
        <v>0.7</v>
      </c>
      <c r="F220" s="52" t="s">
        <v>456</v>
      </c>
      <c r="G220" s="95">
        <v>0</v>
      </c>
      <c r="H220" s="96">
        <v>0.7</v>
      </c>
      <c r="I220" s="96"/>
      <c r="J220" s="132"/>
      <c r="K220" s="4" t="s">
        <v>267</v>
      </c>
    </row>
    <row r="221" spans="1:11" ht="61.5" customHeight="1">
      <c r="A221" s="274"/>
      <c r="B221" s="53" t="s">
        <v>66</v>
      </c>
      <c r="C221" s="59" t="s">
        <v>67</v>
      </c>
      <c r="D221" s="59" t="s">
        <v>68</v>
      </c>
      <c r="E221" s="27">
        <v>0.5</v>
      </c>
      <c r="F221" s="52" t="s">
        <v>457</v>
      </c>
      <c r="G221" s="66">
        <v>0</v>
      </c>
      <c r="H221" s="27">
        <v>1</v>
      </c>
      <c r="I221" s="27"/>
      <c r="J221" s="27"/>
      <c r="K221" s="53" t="s">
        <v>69</v>
      </c>
    </row>
    <row r="222" spans="1:11" ht="60">
      <c r="A222" s="274"/>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26" t="s">
        <v>670</v>
      </c>
      <c r="B225" s="326"/>
      <c r="C225" s="326"/>
      <c r="D225" s="326"/>
      <c r="E225" s="326"/>
      <c r="F225" s="326"/>
      <c r="G225" s="326"/>
      <c r="H225" s="326"/>
      <c r="I225" s="326"/>
      <c r="J225" s="326"/>
      <c r="K225" s="326"/>
    </row>
    <row r="226" spans="1:11" s="2" customFormat="1" ht="37.5" customHeight="1">
      <c r="A226" s="273" t="s">
        <v>1</v>
      </c>
      <c r="B226" s="261" t="s">
        <v>2</v>
      </c>
      <c r="C226" s="261" t="s">
        <v>527</v>
      </c>
      <c r="D226" s="284" t="s">
        <v>3</v>
      </c>
      <c r="E226" s="261" t="s">
        <v>528</v>
      </c>
      <c r="F226" s="261"/>
      <c r="G226" s="261" t="s">
        <v>515</v>
      </c>
      <c r="H226" s="261"/>
      <c r="I226" s="261"/>
      <c r="J226" s="124"/>
      <c r="K226" s="261" t="s">
        <v>5</v>
      </c>
    </row>
    <row r="227" spans="1:11" s="2" customFormat="1" ht="36">
      <c r="A227" s="273"/>
      <c r="B227" s="261"/>
      <c r="C227" s="261"/>
      <c r="D227" s="284"/>
      <c r="E227" s="48" t="s">
        <v>392</v>
      </c>
      <c r="F227" s="48" t="s">
        <v>391</v>
      </c>
      <c r="G227" s="3" t="s">
        <v>516</v>
      </c>
      <c r="H227" s="3" t="s">
        <v>517</v>
      </c>
      <c r="I227" s="3" t="s">
        <v>396</v>
      </c>
      <c r="J227" s="3"/>
      <c r="K227" s="261"/>
    </row>
    <row r="228" spans="1:11" ht="391.5" customHeight="1">
      <c r="A228" s="262" t="s">
        <v>120</v>
      </c>
      <c r="B228" s="262" t="s">
        <v>121</v>
      </c>
      <c r="C228" s="262" t="s">
        <v>332</v>
      </c>
      <c r="D228" s="52" t="s">
        <v>122</v>
      </c>
      <c r="E228" s="123" t="s">
        <v>722</v>
      </c>
      <c r="F228" s="137" t="s">
        <v>720</v>
      </c>
      <c r="G228" s="95">
        <v>0</v>
      </c>
      <c r="H228" s="96">
        <v>1</v>
      </c>
      <c r="I228" s="95"/>
      <c r="J228" s="134"/>
      <c r="K228" s="52" t="s">
        <v>123</v>
      </c>
    </row>
    <row r="229" spans="1:11" ht="234" customHeight="1">
      <c r="A229" s="274"/>
      <c r="B229" s="262"/>
      <c r="C229" s="262"/>
      <c r="D229" s="52" t="s">
        <v>468</v>
      </c>
      <c r="E229" s="77">
        <v>86</v>
      </c>
      <c r="F229" s="97" t="s">
        <v>593</v>
      </c>
      <c r="G229" s="77">
        <v>0</v>
      </c>
      <c r="H229" s="99"/>
      <c r="I229" s="95"/>
      <c r="J229" s="134"/>
      <c r="K229" s="52" t="s">
        <v>123</v>
      </c>
    </row>
    <row r="230" spans="1:11" ht="62.25" customHeight="1">
      <c r="A230" s="274"/>
      <c r="B230" s="271"/>
      <c r="C230" s="271"/>
      <c r="D230" s="52" t="s">
        <v>374</v>
      </c>
      <c r="E230" s="77">
        <v>1</v>
      </c>
      <c r="F230" s="97" t="s">
        <v>592</v>
      </c>
      <c r="G230" s="77">
        <v>0</v>
      </c>
      <c r="H230" s="77">
        <v>4</v>
      </c>
      <c r="I230" s="97"/>
      <c r="J230" s="133"/>
      <c r="K230" s="52" t="s">
        <v>123</v>
      </c>
    </row>
    <row r="231" spans="1:11" ht="183.75" customHeight="1">
      <c r="A231" s="274"/>
      <c r="B231" s="271"/>
      <c r="C231" s="271"/>
      <c r="D231" s="52" t="s">
        <v>333</v>
      </c>
      <c r="E231" s="77">
        <v>1</v>
      </c>
      <c r="F231" s="122" t="s">
        <v>721</v>
      </c>
      <c r="G231" s="77">
        <v>0</v>
      </c>
      <c r="H231" s="77">
        <v>1</v>
      </c>
      <c r="I231" s="97"/>
      <c r="J231" s="133"/>
      <c r="K231" s="52" t="s">
        <v>123</v>
      </c>
    </row>
    <row r="232" spans="1:11" ht="58.5" customHeight="1">
      <c r="A232" s="274"/>
      <c r="B232" s="97" t="s">
        <v>66</v>
      </c>
      <c r="C232" s="56" t="s">
        <v>67</v>
      </c>
      <c r="D232" s="56" t="s">
        <v>68</v>
      </c>
      <c r="E232" s="78">
        <v>1</v>
      </c>
      <c r="F232" s="97" t="s">
        <v>460</v>
      </c>
      <c r="G232" s="79">
        <v>0</v>
      </c>
      <c r="H232" s="78">
        <v>1</v>
      </c>
      <c r="I232" s="78"/>
      <c r="J232" s="78"/>
      <c r="K232" s="52" t="s">
        <v>123</v>
      </c>
    </row>
    <row r="233" spans="1:11" ht="108">
      <c r="A233" s="274"/>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60" t="s">
        <v>327</v>
      </c>
      <c r="B236" s="260"/>
      <c r="C236" s="260"/>
      <c r="D236" s="260"/>
      <c r="E236" s="260"/>
      <c r="F236" s="260"/>
      <c r="G236" s="260"/>
      <c r="H236" s="260"/>
      <c r="I236" s="260"/>
      <c r="J236" s="260"/>
      <c r="K236" s="260"/>
    </row>
    <row r="237" spans="1:11" s="2" customFormat="1" ht="35.25" customHeight="1">
      <c r="A237" s="46" t="s">
        <v>477</v>
      </c>
      <c r="B237" s="261" t="s">
        <v>479</v>
      </c>
      <c r="C237" s="261" t="s">
        <v>514</v>
      </c>
      <c r="D237" s="261" t="s">
        <v>3</v>
      </c>
      <c r="E237" s="261" t="s">
        <v>528</v>
      </c>
      <c r="F237" s="261"/>
      <c r="G237" s="261" t="s">
        <v>4</v>
      </c>
      <c r="H237" s="261"/>
      <c r="I237" s="261"/>
      <c r="J237" s="124"/>
      <c r="K237" s="261" t="s">
        <v>394</v>
      </c>
    </row>
    <row r="238" spans="1:11" s="2" customFormat="1" ht="36">
      <c r="A238" s="46" t="s">
        <v>478</v>
      </c>
      <c r="B238" s="261"/>
      <c r="C238" s="261"/>
      <c r="D238" s="261"/>
      <c r="E238" s="48" t="s">
        <v>392</v>
      </c>
      <c r="F238" s="48" t="s">
        <v>391</v>
      </c>
      <c r="G238" s="3" t="s">
        <v>516</v>
      </c>
      <c r="H238" s="3" t="s">
        <v>517</v>
      </c>
      <c r="I238" s="3" t="s">
        <v>396</v>
      </c>
      <c r="J238" s="3"/>
      <c r="K238" s="261"/>
    </row>
    <row r="239" spans="1:11" ht="65.25" customHeight="1">
      <c r="A239" s="270" t="s">
        <v>84</v>
      </c>
      <c r="B239" s="262" t="s">
        <v>124</v>
      </c>
      <c r="C239" s="262" t="s">
        <v>125</v>
      </c>
      <c r="D239" s="19" t="s">
        <v>126</v>
      </c>
      <c r="E239" s="38">
        <v>179</v>
      </c>
      <c r="F239" s="18" t="s">
        <v>462</v>
      </c>
      <c r="G239" s="20">
        <v>0</v>
      </c>
      <c r="H239" s="20" t="s">
        <v>129</v>
      </c>
      <c r="I239" s="20"/>
      <c r="J239" s="131"/>
      <c r="K239" s="76" t="s">
        <v>127</v>
      </c>
    </row>
    <row r="240" spans="1:11" ht="36">
      <c r="A240" s="270"/>
      <c r="B240" s="262"/>
      <c r="C240" s="262"/>
      <c r="D240" s="6" t="s">
        <v>128</v>
      </c>
      <c r="E240" s="19">
        <v>1</v>
      </c>
      <c r="F240" s="18" t="s">
        <v>463</v>
      </c>
      <c r="G240" s="20">
        <v>0</v>
      </c>
      <c r="H240" s="19">
        <v>1</v>
      </c>
      <c r="I240" s="19"/>
      <c r="J240" s="19"/>
      <c r="K240" s="76" t="s">
        <v>127</v>
      </c>
    </row>
    <row r="241" spans="1:11" ht="36">
      <c r="A241" s="270"/>
      <c r="B241" s="49" t="s">
        <v>66</v>
      </c>
      <c r="C241" s="6" t="s">
        <v>67</v>
      </c>
      <c r="D241" s="6" t="s">
        <v>68</v>
      </c>
      <c r="E241" s="27">
        <v>1</v>
      </c>
      <c r="F241" s="18" t="s">
        <v>464</v>
      </c>
      <c r="G241" s="66">
        <v>0</v>
      </c>
      <c r="H241" s="27">
        <v>1</v>
      </c>
      <c r="I241" s="27"/>
      <c r="J241" s="27"/>
      <c r="K241" s="76" t="s">
        <v>127</v>
      </c>
    </row>
    <row r="242" spans="1:11" ht="60">
      <c r="A242" s="270"/>
      <c r="B242" s="49" t="s">
        <v>70</v>
      </c>
      <c r="C242" s="6" t="s">
        <v>71</v>
      </c>
      <c r="D242" s="6" t="s">
        <v>72</v>
      </c>
      <c r="E242" s="19">
        <v>1</v>
      </c>
      <c r="F242" s="18" t="s">
        <v>465</v>
      </c>
      <c r="G242" s="66">
        <v>0</v>
      </c>
      <c r="H242" s="27">
        <v>1</v>
      </c>
      <c r="I242" s="27"/>
      <c r="J242" s="27"/>
      <c r="K242" s="76" t="s">
        <v>127</v>
      </c>
    </row>
    <row r="243" spans="8:11" ht="12.75">
      <c r="H243" s="329" t="s">
        <v>657</v>
      </c>
      <c r="I243" s="329"/>
      <c r="J243" s="329"/>
      <c r="K243" s="329"/>
    </row>
    <row r="244" ht="12">
      <c r="A244" s="1" t="s">
        <v>623</v>
      </c>
    </row>
    <row r="248" spans="1:2" ht="12">
      <c r="A248" s="272" t="s">
        <v>714</v>
      </c>
      <c r="B248" s="272"/>
    </row>
    <row r="249" spans="1:2" ht="12">
      <c r="A249" s="269" t="s">
        <v>715</v>
      </c>
      <c r="B249" s="269"/>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20" t="s">
        <v>574</v>
      </c>
      <c r="B1" s="320"/>
      <c r="C1" s="320"/>
      <c r="D1" s="320"/>
      <c r="E1" s="320"/>
      <c r="F1" s="320"/>
      <c r="G1" s="320"/>
      <c r="H1" s="320"/>
      <c r="I1" s="320"/>
      <c r="J1" s="320"/>
      <c r="K1" s="320"/>
    </row>
    <row r="2" spans="1:11" ht="21" customHeight="1">
      <c r="A2" s="320" t="s">
        <v>0</v>
      </c>
      <c r="B2" s="320"/>
      <c r="C2" s="320"/>
      <c r="D2" s="320"/>
      <c r="E2" s="320"/>
      <c r="F2" s="320"/>
      <c r="G2" s="320"/>
      <c r="H2" s="320"/>
      <c r="I2" s="320"/>
      <c r="J2" s="320"/>
      <c r="K2" s="320"/>
    </row>
    <row r="3" spans="1:11" ht="31.5" customHeight="1">
      <c r="A3" s="321" t="s">
        <v>208</v>
      </c>
      <c r="B3" s="322"/>
      <c r="C3" s="322"/>
      <c r="D3" s="322"/>
      <c r="E3" s="322"/>
      <c r="F3" s="322"/>
      <c r="G3" s="322"/>
      <c r="H3" s="322"/>
      <c r="I3" s="322"/>
      <c r="J3" s="322"/>
      <c r="K3" s="322"/>
    </row>
    <row r="4" spans="1:11" s="33" customFormat="1" ht="40.5" customHeight="1">
      <c r="A4" s="47" t="s">
        <v>477</v>
      </c>
      <c r="B4" s="261" t="s">
        <v>479</v>
      </c>
      <c r="C4" s="261" t="s">
        <v>514</v>
      </c>
      <c r="D4" s="261" t="s">
        <v>3</v>
      </c>
      <c r="E4" s="316" t="s">
        <v>528</v>
      </c>
      <c r="F4" s="317"/>
      <c r="G4" s="316" t="s">
        <v>515</v>
      </c>
      <c r="H4" s="323"/>
      <c r="I4" s="323"/>
      <c r="J4" s="317"/>
      <c r="K4" s="261" t="s">
        <v>485</v>
      </c>
    </row>
    <row r="5" spans="1:11" s="33" customFormat="1" ht="36">
      <c r="A5" s="47" t="s">
        <v>478</v>
      </c>
      <c r="B5" s="261"/>
      <c r="C5" s="261"/>
      <c r="D5" s="261"/>
      <c r="E5" s="124" t="s">
        <v>392</v>
      </c>
      <c r="F5" s="124" t="s">
        <v>391</v>
      </c>
      <c r="G5" s="3" t="s">
        <v>516</v>
      </c>
      <c r="H5" s="3" t="s">
        <v>517</v>
      </c>
      <c r="I5" s="3" t="s">
        <v>396</v>
      </c>
      <c r="J5" s="3" t="s">
        <v>391</v>
      </c>
      <c r="K5" s="261"/>
    </row>
    <row r="6" spans="1:11" s="5" customFormat="1" ht="60" customHeight="1">
      <c r="A6" s="307" t="s">
        <v>6</v>
      </c>
      <c r="B6" s="128" t="s">
        <v>7</v>
      </c>
      <c r="C6" s="4" t="s">
        <v>8</v>
      </c>
      <c r="D6" s="4" t="s">
        <v>393</v>
      </c>
      <c r="E6" s="32" t="s">
        <v>492</v>
      </c>
      <c r="F6" s="327" t="s">
        <v>671</v>
      </c>
      <c r="G6" s="32">
        <v>273</v>
      </c>
      <c r="H6" s="32">
        <v>600</v>
      </c>
      <c r="I6" s="138" t="s">
        <v>723</v>
      </c>
      <c r="J6" s="157" t="s">
        <v>790</v>
      </c>
      <c r="K6" s="126" t="s">
        <v>9</v>
      </c>
    </row>
    <row r="7" spans="1:11" s="5" customFormat="1" ht="60">
      <c r="A7" s="308"/>
      <c r="B7" s="128" t="s">
        <v>10</v>
      </c>
      <c r="C7" s="4" t="s">
        <v>11</v>
      </c>
      <c r="D7" s="4" t="s">
        <v>350</v>
      </c>
      <c r="E7" s="134" t="s">
        <v>493</v>
      </c>
      <c r="F7" s="328"/>
      <c r="G7" s="32">
        <v>275</v>
      </c>
      <c r="H7" s="32">
        <v>500</v>
      </c>
      <c r="I7" s="138" t="s">
        <v>724</v>
      </c>
      <c r="J7" s="157" t="s">
        <v>790</v>
      </c>
      <c r="K7" s="126" t="s">
        <v>9</v>
      </c>
    </row>
    <row r="8" spans="1:12" s="33" customFormat="1" ht="83.25" customHeight="1">
      <c r="A8" s="304"/>
      <c r="B8" s="303" t="s">
        <v>13</v>
      </c>
      <c r="C8" s="128" t="s">
        <v>518</v>
      </c>
      <c r="D8" s="128" t="s">
        <v>14</v>
      </c>
      <c r="E8" s="128" t="s">
        <v>397</v>
      </c>
      <c r="F8" s="4" t="s">
        <v>672</v>
      </c>
      <c r="G8" s="32">
        <v>0</v>
      </c>
      <c r="H8" s="32">
        <v>1</v>
      </c>
      <c r="I8" s="66" t="s">
        <v>397</v>
      </c>
      <c r="J8" s="157" t="s">
        <v>791</v>
      </c>
      <c r="K8" s="154" t="s">
        <v>793</v>
      </c>
      <c r="L8" s="33">
        <v>616</v>
      </c>
    </row>
    <row r="9" spans="1:12" s="33" customFormat="1" ht="113.25" customHeight="1">
      <c r="A9" s="304"/>
      <c r="B9" s="265"/>
      <c r="C9" s="4" t="s">
        <v>355</v>
      </c>
      <c r="D9" s="4" t="s">
        <v>351</v>
      </c>
      <c r="E9" s="4" t="s">
        <v>629</v>
      </c>
      <c r="F9" s="4" t="s">
        <v>630</v>
      </c>
      <c r="G9" s="23">
        <v>0</v>
      </c>
      <c r="H9" s="34" t="s">
        <v>727</v>
      </c>
      <c r="I9" s="156" t="s">
        <v>728</v>
      </c>
      <c r="J9" s="157" t="s">
        <v>794</v>
      </c>
      <c r="K9" s="152" t="s">
        <v>795</v>
      </c>
      <c r="L9" s="33">
        <v>1110</v>
      </c>
    </row>
    <row r="10" spans="1:11" s="33" customFormat="1" ht="51" customHeight="1">
      <c r="A10" s="304"/>
      <c r="B10" s="265"/>
      <c r="C10" s="4" t="s">
        <v>642</v>
      </c>
      <c r="D10" s="4" t="s">
        <v>673</v>
      </c>
      <c r="E10" s="4" t="s">
        <v>398</v>
      </c>
      <c r="F10" s="4"/>
      <c r="G10" s="23">
        <v>0</v>
      </c>
      <c r="H10" s="34" t="s">
        <v>448</v>
      </c>
      <c r="I10" s="145">
        <v>1</v>
      </c>
      <c r="J10" s="157" t="s">
        <v>796</v>
      </c>
      <c r="K10" s="152" t="s">
        <v>792</v>
      </c>
    </row>
    <row r="11" spans="1:11" s="33" customFormat="1" ht="90.75" customHeight="1">
      <c r="A11" s="304"/>
      <c r="B11" s="265"/>
      <c r="C11" s="4" t="s">
        <v>674</v>
      </c>
      <c r="D11" s="4" t="s">
        <v>797</v>
      </c>
      <c r="E11" s="4" t="s">
        <v>398</v>
      </c>
      <c r="F11" s="4"/>
      <c r="G11" s="23">
        <v>0</v>
      </c>
      <c r="H11" s="34" t="s">
        <v>448</v>
      </c>
      <c r="I11" s="32">
        <v>0.1</v>
      </c>
      <c r="J11" s="157" t="s">
        <v>798</v>
      </c>
      <c r="K11" s="125" t="s">
        <v>12</v>
      </c>
    </row>
    <row r="12" spans="1:11" s="33" customFormat="1" ht="107.25" customHeight="1">
      <c r="A12" s="304"/>
      <c r="B12" s="319"/>
      <c r="C12" s="35" t="s">
        <v>376</v>
      </c>
      <c r="D12" s="152" t="s">
        <v>799</v>
      </c>
      <c r="E12" s="4" t="s">
        <v>629</v>
      </c>
      <c r="F12" s="4" t="s">
        <v>856</v>
      </c>
      <c r="G12" s="23">
        <v>0</v>
      </c>
      <c r="H12" s="34" t="s">
        <v>640</v>
      </c>
      <c r="I12" s="34" t="s">
        <v>640</v>
      </c>
      <c r="J12" s="157" t="s">
        <v>729</v>
      </c>
      <c r="K12" s="152" t="s">
        <v>792</v>
      </c>
    </row>
    <row r="13" spans="1:11" s="8" customFormat="1" ht="116.25" customHeight="1">
      <c r="A13" s="304"/>
      <c r="B13" s="303" t="s">
        <v>15</v>
      </c>
      <c r="C13" s="128" t="s">
        <v>379</v>
      </c>
      <c r="D13" s="157" t="s">
        <v>803</v>
      </c>
      <c r="E13" s="128">
        <v>2</v>
      </c>
      <c r="F13" s="4" t="s">
        <v>632</v>
      </c>
      <c r="G13" s="36">
        <v>0</v>
      </c>
      <c r="H13" s="37">
        <v>1</v>
      </c>
      <c r="I13" s="146">
        <v>1</v>
      </c>
      <c r="J13" s="157" t="s">
        <v>800</v>
      </c>
      <c r="K13" s="126" t="s">
        <v>17</v>
      </c>
    </row>
    <row r="14" spans="1:11" s="8" customFormat="1" ht="74.25" customHeight="1">
      <c r="A14" s="304"/>
      <c r="B14" s="305"/>
      <c r="C14" s="4" t="s">
        <v>801</v>
      </c>
      <c r="D14" s="4" t="s">
        <v>802</v>
      </c>
      <c r="E14" s="4" t="s">
        <v>398</v>
      </c>
      <c r="F14" s="4"/>
      <c r="G14" s="36">
        <v>0</v>
      </c>
      <c r="H14" s="37">
        <v>4</v>
      </c>
      <c r="I14" s="37" t="s">
        <v>728</v>
      </c>
      <c r="J14" s="4" t="s">
        <v>730</v>
      </c>
      <c r="K14" s="126" t="s">
        <v>17</v>
      </c>
    </row>
    <row r="15" spans="1:11" s="8" customFormat="1" ht="97.5" customHeight="1">
      <c r="A15" s="304"/>
      <c r="B15" s="286" t="s">
        <v>826</v>
      </c>
      <c r="C15" s="128" t="s">
        <v>19</v>
      </c>
      <c r="D15" s="128" t="s">
        <v>85</v>
      </c>
      <c r="E15" s="128" t="s">
        <v>650</v>
      </c>
      <c r="F15" s="4"/>
      <c r="G15" s="36">
        <v>0</v>
      </c>
      <c r="H15" s="38">
        <v>4</v>
      </c>
      <c r="I15" s="37">
        <v>4</v>
      </c>
      <c r="J15" s="4" t="s">
        <v>732</v>
      </c>
      <c r="K15" s="126" t="s">
        <v>21</v>
      </c>
    </row>
    <row r="16" spans="1:11" s="8" customFormat="1" ht="61.5" customHeight="1">
      <c r="A16" s="304"/>
      <c r="B16" s="286"/>
      <c r="C16" s="128" t="s">
        <v>22</v>
      </c>
      <c r="D16" s="157" t="s">
        <v>804</v>
      </c>
      <c r="E16" s="128" t="s">
        <v>650</v>
      </c>
      <c r="F16" s="4"/>
      <c r="G16" s="36">
        <v>0</v>
      </c>
      <c r="H16" s="38">
        <v>4</v>
      </c>
      <c r="I16" s="37">
        <v>4</v>
      </c>
      <c r="J16" s="4" t="s">
        <v>731</v>
      </c>
      <c r="K16" s="126" t="s">
        <v>17</v>
      </c>
    </row>
    <row r="17" spans="1:11" s="8" customFormat="1" ht="52.5" customHeight="1">
      <c r="A17" s="304"/>
      <c r="B17" s="303" t="s">
        <v>352</v>
      </c>
      <c r="C17" s="126" t="s">
        <v>25</v>
      </c>
      <c r="D17" s="157" t="s">
        <v>805</v>
      </c>
      <c r="E17" s="128">
        <v>1</v>
      </c>
      <c r="F17" s="133"/>
      <c r="G17" s="36">
        <v>0</v>
      </c>
      <c r="H17" s="37">
        <v>1</v>
      </c>
      <c r="I17" s="37">
        <v>1</v>
      </c>
      <c r="J17" s="4"/>
      <c r="K17" s="154" t="s">
        <v>813</v>
      </c>
    </row>
    <row r="18" spans="1:11" s="8" customFormat="1" ht="52.5" customHeight="1">
      <c r="A18" s="304"/>
      <c r="B18" s="304"/>
      <c r="C18" s="4" t="s">
        <v>644</v>
      </c>
      <c r="D18" s="4" t="s">
        <v>806</v>
      </c>
      <c r="E18" s="128" t="s">
        <v>658</v>
      </c>
      <c r="F18" s="133"/>
      <c r="G18" s="36">
        <v>0</v>
      </c>
      <c r="H18" s="37">
        <v>40</v>
      </c>
      <c r="I18" s="37" t="s">
        <v>808</v>
      </c>
      <c r="J18" s="4"/>
      <c r="K18" s="154" t="s">
        <v>813</v>
      </c>
    </row>
    <row r="19" spans="1:11" s="8" customFormat="1" ht="90" customHeight="1">
      <c r="A19" s="304"/>
      <c r="B19" s="312"/>
      <c r="C19" s="4" t="s">
        <v>709</v>
      </c>
      <c r="D19" s="4" t="s">
        <v>807</v>
      </c>
      <c r="E19" s="157" t="s">
        <v>809</v>
      </c>
      <c r="F19" s="133"/>
      <c r="G19" s="36">
        <v>0</v>
      </c>
      <c r="H19" s="37">
        <v>160</v>
      </c>
      <c r="I19" s="37" t="s">
        <v>810</v>
      </c>
      <c r="J19" s="4" t="s">
        <v>811</v>
      </c>
      <c r="K19" s="154" t="s">
        <v>813</v>
      </c>
    </row>
    <row r="20" spans="1:11" s="8" customFormat="1" ht="180.75" customHeight="1">
      <c r="A20" s="304"/>
      <c r="B20" s="312"/>
      <c r="C20" s="128" t="s">
        <v>30</v>
      </c>
      <c r="D20" s="157" t="s">
        <v>816</v>
      </c>
      <c r="E20" s="128" t="s">
        <v>634</v>
      </c>
      <c r="F20" s="133"/>
      <c r="G20" s="36">
        <v>0</v>
      </c>
      <c r="H20" s="37">
        <v>50</v>
      </c>
      <c r="I20" s="37" t="s">
        <v>812</v>
      </c>
      <c r="J20" s="153" t="s">
        <v>814</v>
      </c>
      <c r="K20" s="154" t="s">
        <v>813</v>
      </c>
    </row>
    <row r="21" spans="1:11" s="8" customFormat="1" ht="60.75" customHeight="1">
      <c r="A21" s="304"/>
      <c r="B21" s="312"/>
      <c r="C21" s="128" t="s">
        <v>32</v>
      </c>
      <c r="D21" s="157" t="s">
        <v>815</v>
      </c>
      <c r="E21" s="128" t="s">
        <v>635</v>
      </c>
      <c r="F21" s="128"/>
      <c r="G21" s="36">
        <v>4</v>
      </c>
      <c r="H21" s="37">
        <v>48</v>
      </c>
      <c r="I21" s="37" t="s">
        <v>817</v>
      </c>
      <c r="J21" s="141" t="s">
        <v>733</v>
      </c>
      <c r="K21" s="154" t="s">
        <v>813</v>
      </c>
    </row>
    <row r="22" spans="1:11" s="7" customFormat="1" ht="104.25" customHeight="1">
      <c r="A22" s="307" t="s">
        <v>34</v>
      </c>
      <c r="B22" s="128" t="s">
        <v>35</v>
      </c>
      <c r="C22" s="157" t="s">
        <v>818</v>
      </c>
      <c r="D22" s="157" t="s">
        <v>819</v>
      </c>
      <c r="E22" s="32" t="s">
        <v>494</v>
      </c>
      <c r="F22" s="128"/>
      <c r="G22" s="38">
        <v>603</v>
      </c>
      <c r="H22" s="32">
        <v>630</v>
      </c>
      <c r="I22" s="138" t="s">
        <v>725</v>
      </c>
      <c r="J22" s="153" t="s">
        <v>820</v>
      </c>
      <c r="K22" s="126" t="s">
        <v>38</v>
      </c>
    </row>
    <row r="23" spans="1:11" s="8" customFormat="1" ht="72">
      <c r="A23" s="304"/>
      <c r="B23" s="303" t="s">
        <v>39</v>
      </c>
      <c r="C23" s="126" t="s">
        <v>519</v>
      </c>
      <c r="D23" s="126" t="s">
        <v>40</v>
      </c>
      <c r="E23" s="155">
        <v>1</v>
      </c>
      <c r="F23" s="133" t="s">
        <v>568</v>
      </c>
      <c r="G23" s="32">
        <v>0</v>
      </c>
      <c r="H23" s="32">
        <v>1</v>
      </c>
      <c r="I23" s="160">
        <v>1</v>
      </c>
      <c r="J23" s="141" t="s">
        <v>734</v>
      </c>
      <c r="K23" s="126" t="s">
        <v>12</v>
      </c>
    </row>
    <row r="24" spans="1:11" s="8" customFormat="1" ht="52.5" customHeight="1">
      <c r="A24" s="304"/>
      <c r="B24" s="265"/>
      <c r="C24" s="154" t="s">
        <v>676</v>
      </c>
      <c r="D24" s="154" t="s">
        <v>797</v>
      </c>
      <c r="E24" s="4" t="s">
        <v>398</v>
      </c>
      <c r="F24" s="152"/>
      <c r="G24" s="23">
        <v>2</v>
      </c>
      <c r="H24" s="161" t="s">
        <v>646</v>
      </c>
      <c r="I24" s="161" t="s">
        <v>276</v>
      </c>
      <c r="J24" s="154" t="s">
        <v>821</v>
      </c>
      <c r="K24" s="152" t="s">
        <v>12</v>
      </c>
    </row>
    <row r="25" spans="1:11" s="8" customFormat="1" ht="102.75" customHeight="1">
      <c r="A25" s="304"/>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04"/>
      <c r="B26" s="286" t="s">
        <v>825</v>
      </c>
      <c r="C26" s="126" t="s">
        <v>42</v>
      </c>
      <c r="D26" s="126" t="s">
        <v>20</v>
      </c>
      <c r="E26" s="155">
        <v>1</v>
      </c>
      <c r="F26" s="126"/>
      <c r="G26" s="36">
        <v>0</v>
      </c>
      <c r="H26" s="38">
        <v>1</v>
      </c>
      <c r="I26" s="160">
        <v>1</v>
      </c>
      <c r="J26" s="141" t="s">
        <v>735</v>
      </c>
      <c r="K26" s="126" t="s">
        <v>27</v>
      </c>
    </row>
    <row r="27" spans="1:11" s="8" customFormat="1" ht="60">
      <c r="A27" s="304"/>
      <c r="B27" s="286"/>
      <c r="C27" s="126" t="s">
        <v>43</v>
      </c>
      <c r="D27" s="126" t="s">
        <v>651</v>
      </c>
      <c r="E27" s="155">
        <v>5</v>
      </c>
      <c r="F27" s="126"/>
      <c r="G27" s="36">
        <v>0</v>
      </c>
      <c r="H27" s="38">
        <v>5</v>
      </c>
      <c r="I27" s="160">
        <v>1</v>
      </c>
      <c r="J27" s="141" t="s">
        <v>738</v>
      </c>
      <c r="K27" s="126" t="s">
        <v>17</v>
      </c>
    </row>
    <row r="28" spans="1:11" s="8" customFormat="1" ht="72" customHeight="1">
      <c r="A28" s="304"/>
      <c r="B28" s="313" t="s">
        <v>352</v>
      </c>
      <c r="C28" s="125" t="s">
        <v>25</v>
      </c>
      <c r="D28" s="126" t="s">
        <v>26</v>
      </c>
      <c r="E28" s="155">
        <v>1</v>
      </c>
      <c r="F28" s="126"/>
      <c r="G28" s="36">
        <v>0</v>
      </c>
      <c r="H28" s="38">
        <v>1</v>
      </c>
      <c r="I28" s="160">
        <v>1</v>
      </c>
      <c r="J28" s="141" t="s">
        <v>739</v>
      </c>
      <c r="K28" s="126" t="s">
        <v>17</v>
      </c>
    </row>
    <row r="29" spans="1:11" s="8" customFormat="1" ht="120">
      <c r="A29" s="304"/>
      <c r="B29" s="314"/>
      <c r="C29" s="4" t="s">
        <v>709</v>
      </c>
      <c r="D29" s="4" t="s">
        <v>678</v>
      </c>
      <c r="E29" s="155">
        <v>120</v>
      </c>
      <c r="F29" s="126" t="s">
        <v>710</v>
      </c>
      <c r="G29" s="36">
        <v>0</v>
      </c>
      <c r="H29" s="38">
        <v>200</v>
      </c>
      <c r="I29" s="160" t="s">
        <v>828</v>
      </c>
      <c r="J29" s="141" t="s">
        <v>740</v>
      </c>
      <c r="K29" s="126" t="s">
        <v>27</v>
      </c>
    </row>
    <row r="30" spans="1:11" s="8" customFormat="1" ht="36">
      <c r="A30" s="304"/>
      <c r="B30" s="314"/>
      <c r="C30" s="4" t="s">
        <v>644</v>
      </c>
      <c r="D30" s="4" t="s">
        <v>647</v>
      </c>
      <c r="E30" s="155">
        <v>45</v>
      </c>
      <c r="F30" s="126"/>
      <c r="G30" s="36">
        <v>0</v>
      </c>
      <c r="H30" s="38">
        <v>45</v>
      </c>
      <c r="I30" s="160" t="s">
        <v>829</v>
      </c>
      <c r="J30" s="141" t="s">
        <v>736</v>
      </c>
      <c r="K30" s="126" t="s">
        <v>17</v>
      </c>
    </row>
    <row r="31" spans="1:11" s="8" customFormat="1" ht="24">
      <c r="A31" s="304"/>
      <c r="B31" s="314"/>
      <c r="C31" s="126" t="s">
        <v>30</v>
      </c>
      <c r="D31" s="126" t="s">
        <v>44</v>
      </c>
      <c r="E31" s="155">
        <v>50</v>
      </c>
      <c r="F31" s="133"/>
      <c r="G31" s="36">
        <v>0</v>
      </c>
      <c r="H31" s="38">
        <v>50</v>
      </c>
      <c r="I31" s="160" t="s">
        <v>830</v>
      </c>
      <c r="J31" s="141"/>
      <c r="K31" s="126" t="s">
        <v>17</v>
      </c>
    </row>
    <row r="32" spans="1:11" s="8" customFormat="1" ht="36">
      <c r="A32" s="304"/>
      <c r="B32" s="315"/>
      <c r="C32" s="126" t="s">
        <v>32</v>
      </c>
      <c r="D32" s="126" t="s">
        <v>33</v>
      </c>
      <c r="E32" s="155">
        <v>60</v>
      </c>
      <c r="F32" s="133"/>
      <c r="G32" s="36">
        <v>0</v>
      </c>
      <c r="H32" s="38">
        <v>60</v>
      </c>
      <c r="I32" s="160" t="s">
        <v>831</v>
      </c>
      <c r="J32" s="141" t="s">
        <v>737</v>
      </c>
      <c r="K32" s="126" t="s">
        <v>17</v>
      </c>
    </row>
    <row r="33" spans="1:11" s="176" customFormat="1" ht="132">
      <c r="A33" s="304"/>
      <c r="B33" s="303" t="s">
        <v>45</v>
      </c>
      <c r="C33" s="171" t="s">
        <v>832</v>
      </c>
      <c r="D33" s="171" t="s">
        <v>833</v>
      </c>
      <c r="E33" s="172" t="s">
        <v>421</v>
      </c>
      <c r="F33" s="173" t="s">
        <v>536</v>
      </c>
      <c r="G33" s="174">
        <v>0</v>
      </c>
      <c r="H33" s="171" t="s">
        <v>570</v>
      </c>
      <c r="I33" s="175"/>
      <c r="J33" s="175"/>
      <c r="K33" s="173" t="s">
        <v>835</v>
      </c>
    </row>
    <row r="34" spans="1:11" s="8" customFormat="1" ht="48">
      <c r="A34" s="304"/>
      <c r="B34" s="306"/>
      <c r="C34" s="126" t="s">
        <v>402</v>
      </c>
      <c r="D34" s="154" t="s">
        <v>834</v>
      </c>
      <c r="E34" s="155">
        <v>1782</v>
      </c>
      <c r="F34" s="126"/>
      <c r="G34" s="36">
        <v>0</v>
      </c>
      <c r="H34" s="140" t="s">
        <v>570</v>
      </c>
      <c r="I34" s="38"/>
      <c r="J34" s="38"/>
      <c r="K34" s="126" t="s">
        <v>46</v>
      </c>
    </row>
    <row r="35" spans="1:11" s="8" customFormat="1" ht="72" customHeight="1">
      <c r="A35" s="307" t="s">
        <v>47</v>
      </c>
      <c r="B35" s="128" t="s">
        <v>48</v>
      </c>
      <c r="C35" s="128" t="s">
        <v>49</v>
      </c>
      <c r="D35" s="154" t="s">
        <v>836</v>
      </c>
      <c r="E35" s="128" t="s">
        <v>495</v>
      </c>
      <c r="F35" s="126"/>
      <c r="G35" s="38">
        <v>1090</v>
      </c>
      <c r="H35" s="38">
        <v>1200</v>
      </c>
      <c r="I35" s="32" t="s">
        <v>726</v>
      </c>
      <c r="J35" s="154" t="s">
        <v>790</v>
      </c>
      <c r="K35" s="126" t="s">
        <v>38</v>
      </c>
    </row>
    <row r="36" spans="1:11" s="8" customFormat="1" ht="84">
      <c r="A36" s="308"/>
      <c r="B36" s="303" t="s">
        <v>50</v>
      </c>
      <c r="C36" s="126" t="s">
        <v>519</v>
      </c>
      <c r="D36" s="126" t="s">
        <v>328</v>
      </c>
      <c r="E36" s="155">
        <v>1</v>
      </c>
      <c r="F36" s="133" t="s">
        <v>529</v>
      </c>
      <c r="G36" s="32">
        <v>0</v>
      </c>
      <c r="H36" s="147">
        <v>2</v>
      </c>
      <c r="I36" s="147">
        <v>2</v>
      </c>
      <c r="J36" s="153" t="s">
        <v>837</v>
      </c>
      <c r="K36" s="154" t="s">
        <v>792</v>
      </c>
    </row>
    <row r="37" spans="1:11" s="8" customFormat="1" ht="156">
      <c r="A37" s="308"/>
      <c r="B37" s="304"/>
      <c r="C37" s="4" t="s">
        <v>354</v>
      </c>
      <c r="D37" s="4" t="s">
        <v>351</v>
      </c>
      <c r="E37" s="156" t="s">
        <v>631</v>
      </c>
      <c r="F37" s="133" t="s">
        <v>636</v>
      </c>
      <c r="G37" s="23">
        <v>0</v>
      </c>
      <c r="H37" s="148" t="s">
        <v>640</v>
      </c>
      <c r="I37" s="148" t="s">
        <v>741</v>
      </c>
      <c r="J37" s="153" t="s">
        <v>838</v>
      </c>
      <c r="K37" s="125" t="s">
        <v>12</v>
      </c>
    </row>
    <row r="38" spans="1:11" s="8" customFormat="1" ht="132">
      <c r="A38" s="308"/>
      <c r="B38" s="304"/>
      <c r="C38" s="4" t="s">
        <v>372</v>
      </c>
      <c r="D38" s="4" t="s">
        <v>362</v>
      </c>
      <c r="E38" s="156" t="s">
        <v>637</v>
      </c>
      <c r="F38" s="56" t="s">
        <v>743</v>
      </c>
      <c r="G38" s="34" t="s">
        <v>375</v>
      </c>
      <c r="H38" s="148" t="s">
        <v>276</v>
      </c>
      <c r="I38" s="148" t="s">
        <v>742</v>
      </c>
      <c r="J38" s="153" t="s">
        <v>839</v>
      </c>
      <c r="K38" s="125" t="s">
        <v>708</v>
      </c>
    </row>
    <row r="39" spans="1:11" s="8" customFormat="1" ht="60">
      <c r="A39" s="308"/>
      <c r="B39" s="305"/>
      <c r="C39" s="35" t="s">
        <v>384</v>
      </c>
      <c r="D39" s="125" t="s">
        <v>377</v>
      </c>
      <c r="E39" s="165" t="s">
        <v>631</v>
      </c>
      <c r="F39" s="133" t="s">
        <v>529</v>
      </c>
      <c r="G39" s="23">
        <v>0</v>
      </c>
      <c r="H39" s="148" t="s">
        <v>640</v>
      </c>
      <c r="I39" s="148" t="s">
        <v>640</v>
      </c>
      <c r="J39" s="141" t="s">
        <v>744</v>
      </c>
      <c r="K39" s="125"/>
    </row>
    <row r="40" spans="1:11" s="8" customFormat="1" ht="108">
      <c r="A40" s="308"/>
      <c r="B40" s="128" t="s">
        <v>15</v>
      </c>
      <c r="C40" s="126" t="s">
        <v>51</v>
      </c>
      <c r="D40" s="128" t="s">
        <v>16</v>
      </c>
      <c r="E40" s="66" t="s">
        <v>631</v>
      </c>
      <c r="F40" s="125" t="s">
        <v>638</v>
      </c>
      <c r="G40" s="36">
        <v>0</v>
      </c>
      <c r="H40" s="38">
        <v>2</v>
      </c>
      <c r="I40" s="38">
        <v>2</v>
      </c>
      <c r="J40" s="139" t="s">
        <v>638</v>
      </c>
      <c r="K40" s="126" t="s">
        <v>52</v>
      </c>
    </row>
    <row r="41" spans="1:11" s="8" customFormat="1" ht="36">
      <c r="A41" s="308"/>
      <c r="B41" s="262" t="s">
        <v>18</v>
      </c>
      <c r="C41" s="125" t="s">
        <v>42</v>
      </c>
      <c r="D41" s="125" t="s">
        <v>20</v>
      </c>
      <c r="E41" s="66" t="s">
        <v>652</v>
      </c>
      <c r="F41" s="125"/>
      <c r="G41" s="36"/>
      <c r="H41" s="38">
        <v>1</v>
      </c>
      <c r="I41" s="38">
        <v>1</v>
      </c>
      <c r="J41" s="139"/>
      <c r="K41" s="154" t="s">
        <v>52</v>
      </c>
    </row>
    <row r="42" spans="1:11" s="8" customFormat="1" ht="48">
      <c r="A42" s="308"/>
      <c r="B42" s="262"/>
      <c r="C42" s="4" t="s">
        <v>679</v>
      </c>
      <c r="D42" s="4" t="s">
        <v>840</v>
      </c>
      <c r="E42" s="66">
        <v>2</v>
      </c>
      <c r="F42" s="157" t="s">
        <v>841</v>
      </c>
      <c r="G42" s="36">
        <v>0</v>
      </c>
      <c r="H42" s="38">
        <v>2</v>
      </c>
      <c r="I42" s="38">
        <v>2</v>
      </c>
      <c r="J42" s="139" t="s">
        <v>747</v>
      </c>
      <c r="K42" s="126" t="s">
        <v>52</v>
      </c>
    </row>
    <row r="43" spans="1:11" s="8" customFormat="1" ht="36" customHeight="1">
      <c r="A43" s="308"/>
      <c r="B43" s="303" t="s">
        <v>24</v>
      </c>
      <c r="C43" s="162" t="s">
        <v>25</v>
      </c>
      <c r="D43" s="166" t="s">
        <v>26</v>
      </c>
      <c r="E43" s="167" t="s">
        <v>397</v>
      </c>
      <c r="F43" s="166" t="s">
        <v>656</v>
      </c>
      <c r="G43" s="168">
        <v>0</v>
      </c>
      <c r="H43" s="169">
        <v>1</v>
      </c>
      <c r="I43" s="169">
        <v>2</v>
      </c>
      <c r="J43" s="164" t="s">
        <v>656</v>
      </c>
      <c r="K43" s="162" t="s">
        <v>27</v>
      </c>
    </row>
    <row r="44" spans="1:11" s="8" customFormat="1" ht="144">
      <c r="A44" s="308"/>
      <c r="B44" s="304"/>
      <c r="C44" s="126" t="s">
        <v>28</v>
      </c>
      <c r="D44" s="128" t="s">
        <v>29</v>
      </c>
      <c r="E44" s="66">
        <v>53</v>
      </c>
      <c r="F44" s="133" t="s">
        <v>530</v>
      </c>
      <c r="G44" s="36">
        <v>0</v>
      </c>
      <c r="H44" s="38">
        <v>40</v>
      </c>
      <c r="I44" s="155" t="s">
        <v>748</v>
      </c>
      <c r="J44" s="139"/>
      <c r="K44" s="126" t="s">
        <v>27</v>
      </c>
    </row>
    <row r="45" spans="1:11" s="8" customFormat="1" ht="60">
      <c r="A45" s="308"/>
      <c r="B45" s="304"/>
      <c r="C45" s="4" t="s">
        <v>709</v>
      </c>
      <c r="D45" s="4" t="s">
        <v>680</v>
      </c>
      <c r="E45" s="128" t="s">
        <v>398</v>
      </c>
      <c r="F45" s="133"/>
      <c r="G45" s="36">
        <v>0</v>
      </c>
      <c r="H45" s="38">
        <v>80</v>
      </c>
      <c r="I45" s="155">
        <f>(6+13+39+18+2)</f>
        <v>78</v>
      </c>
      <c r="J45" s="152" t="s">
        <v>842</v>
      </c>
      <c r="K45" s="126" t="s">
        <v>27</v>
      </c>
    </row>
    <row r="46" spans="1:11" s="8" customFormat="1" ht="60">
      <c r="A46" s="308"/>
      <c r="B46" s="304"/>
      <c r="C46" s="126" t="s">
        <v>30</v>
      </c>
      <c r="D46" s="128" t="s">
        <v>31</v>
      </c>
      <c r="E46" s="128" t="s">
        <v>639</v>
      </c>
      <c r="F46" s="133" t="s">
        <v>399</v>
      </c>
      <c r="G46" s="36">
        <v>0</v>
      </c>
      <c r="H46" s="38">
        <v>40</v>
      </c>
      <c r="I46" s="154" t="s">
        <v>748</v>
      </c>
      <c r="J46" s="139"/>
      <c r="K46" s="126" t="s">
        <v>27</v>
      </c>
    </row>
    <row r="47" spans="1:11" s="8" customFormat="1" ht="49.5" customHeight="1">
      <c r="A47" s="308"/>
      <c r="B47" s="304"/>
      <c r="C47" s="126" t="s">
        <v>32</v>
      </c>
      <c r="D47" s="128" t="s">
        <v>33</v>
      </c>
      <c r="E47" s="66">
        <v>24</v>
      </c>
      <c r="F47" s="133" t="s">
        <v>403</v>
      </c>
      <c r="G47" s="36">
        <v>0</v>
      </c>
      <c r="H47" s="38">
        <v>24</v>
      </c>
      <c r="I47" s="154" t="s">
        <v>749</v>
      </c>
      <c r="J47" s="139"/>
      <c r="K47" s="126" t="s">
        <v>27</v>
      </c>
    </row>
    <row r="48" spans="1:11" s="8" customFormat="1" ht="63" customHeight="1">
      <c r="A48" s="263" t="s">
        <v>53</v>
      </c>
      <c r="B48" s="126" t="s">
        <v>54</v>
      </c>
      <c r="C48" s="126" t="s">
        <v>55</v>
      </c>
      <c r="D48" s="126" t="s">
        <v>56</v>
      </c>
      <c r="E48" s="155">
        <v>12</v>
      </c>
      <c r="F48" s="127"/>
      <c r="G48" s="38">
        <v>0</v>
      </c>
      <c r="H48" s="38">
        <v>11</v>
      </c>
      <c r="I48" s="38">
        <v>11</v>
      </c>
      <c r="J48" s="139"/>
      <c r="K48" s="153" t="s">
        <v>57</v>
      </c>
    </row>
    <row r="49" spans="1:11" s="8" customFormat="1" ht="75.75" customHeight="1">
      <c r="A49" s="264"/>
      <c r="B49" s="126" t="s">
        <v>58</v>
      </c>
      <c r="C49" s="126" t="s">
        <v>59</v>
      </c>
      <c r="D49" s="126" t="s">
        <v>60</v>
      </c>
      <c r="E49" s="82">
        <v>1</v>
      </c>
      <c r="F49" s="133" t="s">
        <v>654</v>
      </c>
      <c r="G49" s="38">
        <v>0</v>
      </c>
      <c r="H49" s="27">
        <v>1</v>
      </c>
      <c r="I49" s="27">
        <v>0.5</v>
      </c>
      <c r="J49" s="139"/>
      <c r="K49" s="153" t="s">
        <v>57</v>
      </c>
    </row>
    <row r="50" spans="1:11" s="8" customFormat="1" ht="83.25" customHeight="1">
      <c r="A50" s="265"/>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65"/>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62" t="s">
        <v>843</v>
      </c>
      <c r="B52" s="262"/>
      <c r="C52" s="262"/>
      <c r="D52" s="262"/>
      <c r="E52" s="262"/>
      <c r="F52" s="262"/>
      <c r="G52" s="262"/>
      <c r="H52" s="262"/>
      <c r="I52" s="262"/>
      <c r="J52" s="262"/>
      <c r="K52" s="262"/>
    </row>
    <row r="53" spans="1:11" s="24" customFormat="1" ht="23.25" customHeight="1">
      <c r="A53" s="330" t="s">
        <v>210</v>
      </c>
      <c r="B53" s="331"/>
      <c r="C53" s="331"/>
      <c r="D53" s="331"/>
      <c r="E53" s="331"/>
      <c r="F53" s="331"/>
      <c r="G53" s="331"/>
      <c r="H53" s="331"/>
      <c r="I53" s="331"/>
      <c r="J53" s="331"/>
      <c r="K53" s="332"/>
    </row>
    <row r="54" spans="1:11" s="17" customFormat="1" ht="30.75" customHeight="1">
      <c r="A54" s="266" t="s">
        <v>235</v>
      </c>
      <c r="B54" s="266"/>
      <c r="C54" s="266"/>
      <c r="D54" s="266"/>
      <c r="E54" s="266"/>
      <c r="F54" s="266"/>
      <c r="G54" s="266"/>
      <c r="H54" s="266"/>
      <c r="I54" s="266"/>
      <c r="J54" s="266"/>
      <c r="K54" s="266"/>
    </row>
    <row r="55" spans="1:11" s="33" customFormat="1" ht="35.25" customHeight="1">
      <c r="A55" s="46" t="s">
        <v>477</v>
      </c>
      <c r="B55" s="261" t="s">
        <v>479</v>
      </c>
      <c r="C55" s="261" t="s">
        <v>514</v>
      </c>
      <c r="D55" s="261" t="s">
        <v>3</v>
      </c>
      <c r="E55" s="261" t="s">
        <v>528</v>
      </c>
      <c r="F55" s="261"/>
      <c r="G55" s="316" t="s">
        <v>515</v>
      </c>
      <c r="H55" s="323"/>
      <c r="I55" s="323"/>
      <c r="J55" s="317"/>
      <c r="K55" s="261" t="s">
        <v>485</v>
      </c>
    </row>
    <row r="56" spans="1:11" s="33" customFormat="1" ht="36">
      <c r="A56" s="75" t="s">
        <v>478</v>
      </c>
      <c r="B56" s="261"/>
      <c r="C56" s="261"/>
      <c r="D56" s="261"/>
      <c r="E56" s="124" t="s">
        <v>392</v>
      </c>
      <c r="F56" s="124" t="s">
        <v>391</v>
      </c>
      <c r="G56" s="3" t="s">
        <v>516</v>
      </c>
      <c r="H56" s="3" t="s">
        <v>517</v>
      </c>
      <c r="I56" s="3" t="s">
        <v>396</v>
      </c>
      <c r="J56" s="3" t="s">
        <v>391</v>
      </c>
      <c r="K56" s="261"/>
    </row>
    <row r="57" spans="1:13" s="25" customFormat="1" ht="152.25" customHeight="1">
      <c r="A57" s="262" t="s">
        <v>480</v>
      </c>
      <c r="B57" s="262"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62"/>
      <c r="B58" s="262"/>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62"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62"/>
      <c r="B62" s="4" t="s">
        <v>239</v>
      </c>
      <c r="C62" s="4" t="s">
        <v>217</v>
      </c>
      <c r="D62" s="128" t="s">
        <v>212</v>
      </c>
      <c r="E62" s="125" t="s">
        <v>500</v>
      </c>
      <c r="F62" s="125"/>
      <c r="G62" s="19">
        <v>0</v>
      </c>
      <c r="H62" s="27">
        <v>1</v>
      </c>
      <c r="I62" s="139" t="s">
        <v>750</v>
      </c>
      <c r="J62" s="139" t="s">
        <v>751</v>
      </c>
      <c r="K62" s="126" t="s">
        <v>213</v>
      </c>
    </row>
    <row r="63" spans="1:11" s="25" customFormat="1" ht="96.75" customHeight="1">
      <c r="A63" s="262"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62"/>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62"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62"/>
      <c r="B67" s="125" t="s">
        <v>346</v>
      </c>
      <c r="C67" s="125" t="s">
        <v>347</v>
      </c>
      <c r="D67" s="4" t="s">
        <v>348</v>
      </c>
      <c r="E67" s="92"/>
      <c r="F67" s="19" t="s">
        <v>410</v>
      </c>
      <c r="G67" s="19">
        <v>0</v>
      </c>
      <c r="H67" s="19">
        <v>0.5</v>
      </c>
      <c r="I67" s="16">
        <v>0.1</v>
      </c>
      <c r="J67" s="149" t="s">
        <v>753</v>
      </c>
      <c r="K67" s="125" t="s">
        <v>223</v>
      </c>
    </row>
    <row r="68" spans="1:11" s="25" customFormat="1" ht="60">
      <c r="A68" s="274"/>
      <c r="B68" s="262" t="s">
        <v>531</v>
      </c>
      <c r="C68" s="4" t="s">
        <v>532</v>
      </c>
      <c r="D68" s="125" t="s">
        <v>412</v>
      </c>
      <c r="E68" s="23">
        <v>1</v>
      </c>
      <c r="F68" s="23"/>
      <c r="G68" s="19">
        <v>0</v>
      </c>
      <c r="H68" s="23">
        <v>1</v>
      </c>
      <c r="I68" s="23"/>
      <c r="J68" s="149" t="s">
        <v>754</v>
      </c>
      <c r="K68" s="126" t="s">
        <v>411</v>
      </c>
    </row>
    <row r="69" spans="1:11" s="30" customFormat="1" ht="72" customHeight="1">
      <c r="A69" s="274"/>
      <c r="B69" s="271"/>
      <c r="C69" s="4" t="s">
        <v>356</v>
      </c>
      <c r="D69" s="125" t="s">
        <v>345</v>
      </c>
      <c r="E69" s="19">
        <v>1</v>
      </c>
      <c r="F69" s="19"/>
      <c r="G69" s="19">
        <v>0</v>
      </c>
      <c r="H69" s="19">
        <v>1</v>
      </c>
      <c r="I69" s="19">
        <v>1</v>
      </c>
      <c r="J69" s="149" t="s">
        <v>755</v>
      </c>
      <c r="K69" s="125" t="s">
        <v>349</v>
      </c>
    </row>
    <row r="70" spans="1:11" s="25" customFormat="1" ht="72">
      <c r="A70" s="274"/>
      <c r="B70" s="4" t="s">
        <v>224</v>
      </c>
      <c r="C70" s="125" t="s">
        <v>225</v>
      </c>
      <c r="D70" s="125" t="s">
        <v>226</v>
      </c>
      <c r="E70" s="19" t="s">
        <v>407</v>
      </c>
      <c r="F70" s="19"/>
      <c r="G70" s="19">
        <v>0</v>
      </c>
      <c r="H70" s="19">
        <f>9/9</f>
        <v>1</v>
      </c>
      <c r="I70" s="19">
        <v>0.6</v>
      </c>
      <c r="J70" s="149" t="s">
        <v>756</v>
      </c>
      <c r="K70" s="126" t="s">
        <v>227</v>
      </c>
    </row>
    <row r="71" spans="1:11" s="25" customFormat="1" ht="60">
      <c r="A71" s="274"/>
      <c r="B71" s="4" t="s">
        <v>228</v>
      </c>
      <c r="C71" s="125" t="s">
        <v>229</v>
      </c>
      <c r="D71" s="125" t="s">
        <v>395</v>
      </c>
      <c r="E71" s="19" t="s">
        <v>408</v>
      </c>
      <c r="F71" s="19"/>
      <c r="G71" s="19">
        <v>0</v>
      </c>
      <c r="H71" s="19">
        <f>21/21</f>
        <v>1</v>
      </c>
      <c r="I71" s="19">
        <v>0.5</v>
      </c>
      <c r="J71" s="149" t="s">
        <v>757</v>
      </c>
      <c r="K71" s="126" t="s">
        <v>230</v>
      </c>
    </row>
    <row r="72" spans="1:11" s="25" customFormat="1" ht="72">
      <c r="A72" s="274"/>
      <c r="B72" s="4" t="s">
        <v>231</v>
      </c>
      <c r="C72" s="125" t="s">
        <v>232</v>
      </c>
      <c r="D72" s="125" t="s">
        <v>233</v>
      </c>
      <c r="E72" s="19" t="s">
        <v>504</v>
      </c>
      <c r="F72" s="19"/>
      <c r="G72" s="19">
        <v>0</v>
      </c>
      <c r="H72" s="19">
        <f>5/5</f>
        <v>1</v>
      </c>
      <c r="I72" s="19">
        <v>0.3</v>
      </c>
      <c r="J72" s="149" t="s">
        <v>762</v>
      </c>
      <c r="K72" s="126" t="s">
        <v>234</v>
      </c>
    </row>
    <row r="73" spans="1:11" ht="72.75" customHeight="1">
      <c r="A73" s="274"/>
      <c r="B73" s="126" t="s">
        <v>66</v>
      </c>
      <c r="C73" s="128" t="s">
        <v>67</v>
      </c>
      <c r="D73" s="128" t="s">
        <v>68</v>
      </c>
      <c r="E73" s="27">
        <v>0.4</v>
      </c>
      <c r="F73" s="27"/>
      <c r="G73" s="66">
        <v>0</v>
      </c>
      <c r="H73" s="27">
        <v>1</v>
      </c>
      <c r="I73" s="19" t="s">
        <v>763</v>
      </c>
      <c r="J73" s="149" t="s">
        <v>758</v>
      </c>
      <c r="K73" s="126" t="s">
        <v>69</v>
      </c>
    </row>
    <row r="74" spans="1:11" ht="87.75" customHeight="1">
      <c r="A74" s="274"/>
      <c r="B74" s="126" t="s">
        <v>70</v>
      </c>
      <c r="C74" s="128" t="s">
        <v>71</v>
      </c>
      <c r="D74" s="128" t="s">
        <v>72</v>
      </c>
      <c r="E74" s="27">
        <v>1</v>
      </c>
      <c r="F74" s="27"/>
      <c r="G74" s="66">
        <v>0</v>
      </c>
      <c r="H74" s="27">
        <v>1</v>
      </c>
      <c r="I74" s="19" t="s">
        <v>759</v>
      </c>
      <c r="J74" s="149" t="s">
        <v>760</v>
      </c>
      <c r="K74" s="126" t="s">
        <v>69</v>
      </c>
    </row>
    <row r="75" spans="1:11" s="8" customFormat="1" ht="30.75" customHeight="1">
      <c r="A75" s="274" t="s">
        <v>475</v>
      </c>
      <c r="B75" s="283"/>
      <c r="C75" s="283"/>
      <c r="D75" s="283"/>
      <c r="E75" s="283"/>
      <c r="F75" s="283"/>
      <c r="G75" s="283"/>
      <c r="H75" s="283"/>
      <c r="I75" s="283"/>
      <c r="J75" s="283"/>
      <c r="K75" s="283"/>
    </row>
    <row r="76" spans="1:11" ht="23.25" customHeight="1">
      <c r="A76" s="287" t="s">
        <v>73</v>
      </c>
      <c r="B76" s="287"/>
      <c r="C76" s="287"/>
      <c r="D76" s="287"/>
      <c r="E76" s="287"/>
      <c r="F76" s="287"/>
      <c r="G76" s="287"/>
      <c r="H76" s="287"/>
      <c r="I76" s="287"/>
      <c r="J76" s="287"/>
      <c r="K76" s="287"/>
    </row>
    <row r="77" spans="1:212" ht="18.75" customHeight="1">
      <c r="A77" s="262" t="s">
        <v>207</v>
      </c>
      <c r="B77" s="262"/>
      <c r="C77" s="262"/>
      <c r="D77" s="262"/>
      <c r="E77" s="262"/>
      <c r="F77" s="262"/>
      <c r="G77" s="262"/>
      <c r="H77" s="262"/>
      <c r="I77" s="262"/>
      <c r="J77" s="262"/>
      <c r="K77" s="262"/>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2"/>
      <c r="B78" s="262"/>
      <c r="C78" s="262"/>
      <c r="D78" s="262"/>
      <c r="E78" s="262"/>
      <c r="F78" s="262"/>
      <c r="G78" s="262"/>
      <c r="H78" s="262"/>
      <c r="I78" s="262"/>
      <c r="J78" s="262"/>
      <c r="K78" s="262"/>
    </row>
    <row r="79" spans="1:11" s="33" customFormat="1" ht="35.25" customHeight="1">
      <c r="A79" s="46" t="s">
        <v>477</v>
      </c>
      <c r="B79" s="261" t="s">
        <v>479</v>
      </c>
      <c r="C79" s="261" t="s">
        <v>514</v>
      </c>
      <c r="D79" s="261" t="s">
        <v>3</v>
      </c>
      <c r="E79" s="261" t="s">
        <v>528</v>
      </c>
      <c r="F79" s="261"/>
      <c r="G79" s="316" t="s">
        <v>515</v>
      </c>
      <c r="H79" s="323"/>
      <c r="I79" s="323"/>
      <c r="J79" s="317"/>
      <c r="K79" s="261" t="s">
        <v>485</v>
      </c>
    </row>
    <row r="80" spans="1:11" s="33" customFormat="1" ht="36">
      <c r="A80" s="46" t="s">
        <v>478</v>
      </c>
      <c r="B80" s="261"/>
      <c r="C80" s="261"/>
      <c r="D80" s="261"/>
      <c r="E80" s="124" t="s">
        <v>392</v>
      </c>
      <c r="F80" s="124" t="s">
        <v>391</v>
      </c>
      <c r="G80" s="3" t="s">
        <v>516</v>
      </c>
      <c r="H80" s="3" t="s">
        <v>517</v>
      </c>
      <c r="I80" s="3" t="s">
        <v>396</v>
      </c>
      <c r="J80" s="3" t="s">
        <v>391</v>
      </c>
      <c r="K80" s="261"/>
    </row>
    <row r="81" spans="1:212" s="8" customFormat="1" ht="157.5" customHeight="1">
      <c r="A81" s="274"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74"/>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74"/>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74"/>
      <c r="B84" s="64" t="s">
        <v>558</v>
      </c>
      <c r="C84" s="64" t="s">
        <v>559</v>
      </c>
      <c r="D84" s="56" t="s">
        <v>560</v>
      </c>
      <c r="E84" s="56" t="s">
        <v>561</v>
      </c>
      <c r="F84" s="4" t="s">
        <v>562</v>
      </c>
      <c r="G84" s="62">
        <v>0</v>
      </c>
      <c r="H84" s="63">
        <v>1</v>
      </c>
      <c r="I84" s="4"/>
      <c r="J84" s="4"/>
      <c r="K84" s="133" t="s">
        <v>563</v>
      </c>
    </row>
    <row r="85" spans="1:11" s="8" customFormat="1" ht="86.25" customHeight="1">
      <c r="A85" s="274"/>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318" t="s">
        <v>130</v>
      </c>
      <c r="B87" s="318"/>
      <c r="C87" s="318"/>
      <c r="D87" s="318"/>
      <c r="E87" s="318"/>
      <c r="F87" s="318"/>
      <c r="G87" s="318"/>
      <c r="H87" s="318"/>
      <c r="I87" s="318"/>
      <c r="J87" s="318"/>
      <c r="K87" s="318"/>
    </row>
    <row r="88" spans="1:11" ht="46.5" customHeight="1">
      <c r="A88" s="270" t="s">
        <v>520</v>
      </c>
      <c r="B88" s="270"/>
      <c r="C88" s="270"/>
      <c r="D88" s="270"/>
      <c r="E88" s="270"/>
      <c r="F88" s="270"/>
      <c r="G88" s="270"/>
      <c r="H88" s="270"/>
      <c r="I88" s="270"/>
      <c r="J88" s="270"/>
      <c r="K88" s="270"/>
    </row>
    <row r="89" spans="1:11" s="33" customFormat="1" ht="35.25" customHeight="1">
      <c r="A89" s="46" t="s">
        <v>477</v>
      </c>
      <c r="B89" s="261" t="s">
        <v>479</v>
      </c>
      <c r="C89" s="261" t="s">
        <v>514</v>
      </c>
      <c r="D89" s="261" t="s">
        <v>3</v>
      </c>
      <c r="E89" s="261" t="s">
        <v>528</v>
      </c>
      <c r="F89" s="261"/>
      <c r="G89" s="316" t="s">
        <v>515</v>
      </c>
      <c r="H89" s="323"/>
      <c r="I89" s="323"/>
      <c r="J89" s="317"/>
      <c r="K89" s="261" t="s">
        <v>485</v>
      </c>
    </row>
    <row r="90" spans="1:11" s="33" customFormat="1" ht="36">
      <c r="A90" s="75" t="s">
        <v>478</v>
      </c>
      <c r="B90" s="261"/>
      <c r="C90" s="261"/>
      <c r="D90" s="261"/>
      <c r="E90" s="124" t="s">
        <v>392</v>
      </c>
      <c r="F90" s="124" t="s">
        <v>391</v>
      </c>
      <c r="G90" s="3" t="s">
        <v>516</v>
      </c>
      <c r="H90" s="3" t="s">
        <v>517</v>
      </c>
      <c r="I90" s="3" t="s">
        <v>396</v>
      </c>
      <c r="J90" s="3" t="s">
        <v>391</v>
      </c>
      <c r="K90" s="261"/>
    </row>
    <row r="91" spans="1:11" ht="72">
      <c r="A91" s="276" t="s">
        <v>481</v>
      </c>
      <c r="B91" s="301" t="s">
        <v>132</v>
      </c>
      <c r="C91" s="51" t="s">
        <v>133</v>
      </c>
      <c r="D91" s="51" t="s">
        <v>414</v>
      </c>
      <c r="E91" s="16">
        <v>1</v>
      </c>
      <c r="F91" s="51" t="s">
        <v>665</v>
      </c>
      <c r="G91" s="22">
        <v>0</v>
      </c>
      <c r="H91" s="16">
        <v>1</v>
      </c>
      <c r="I91" s="93"/>
      <c r="J91" s="93"/>
      <c r="K91" s="51" t="s">
        <v>131</v>
      </c>
    </row>
    <row r="92" spans="1:11" ht="36">
      <c r="A92" s="276"/>
      <c r="B92" s="301"/>
      <c r="C92" s="51" t="s">
        <v>685</v>
      </c>
      <c r="D92" s="51" t="s">
        <v>664</v>
      </c>
      <c r="E92" s="16" t="s">
        <v>398</v>
      </c>
      <c r="F92" s="51"/>
      <c r="G92" s="22">
        <v>0</v>
      </c>
      <c r="H92" s="16">
        <v>1</v>
      </c>
      <c r="I92" s="93"/>
      <c r="J92" s="93"/>
      <c r="K92" s="51"/>
    </row>
    <row r="93" spans="1:11" ht="60">
      <c r="A93" s="276"/>
      <c r="B93" s="301"/>
      <c r="C93" s="21" t="s">
        <v>134</v>
      </c>
      <c r="D93" s="21" t="s">
        <v>135</v>
      </c>
      <c r="E93" s="131" t="s">
        <v>413</v>
      </c>
      <c r="F93" s="4" t="s">
        <v>533</v>
      </c>
      <c r="G93" s="22">
        <v>0</v>
      </c>
      <c r="H93" s="16">
        <v>1</v>
      </c>
      <c r="I93" s="51"/>
      <c r="J93" s="51"/>
      <c r="K93" s="51" t="s">
        <v>131</v>
      </c>
    </row>
    <row r="94" spans="1:11" ht="79.5" customHeight="1">
      <c r="A94" s="276"/>
      <c r="B94" s="51" t="s">
        <v>136</v>
      </c>
      <c r="C94" s="125" t="s">
        <v>137</v>
      </c>
      <c r="D94" s="125" t="s">
        <v>138</v>
      </c>
      <c r="E94" s="131" t="s">
        <v>417</v>
      </c>
      <c r="F94" s="4" t="s">
        <v>712</v>
      </c>
      <c r="G94" s="23">
        <v>0</v>
      </c>
      <c r="H94" s="19">
        <v>1</v>
      </c>
      <c r="I94" s="51"/>
      <c r="J94" s="51"/>
      <c r="K94" s="51" t="s">
        <v>131</v>
      </c>
    </row>
    <row r="95" spans="1:11" ht="84">
      <c r="A95" s="301"/>
      <c r="B95" s="51" t="s">
        <v>209</v>
      </c>
      <c r="C95" s="125" t="s">
        <v>521</v>
      </c>
      <c r="D95" s="125" t="s">
        <v>139</v>
      </c>
      <c r="E95" s="131" t="s">
        <v>711</v>
      </c>
      <c r="F95" s="4" t="s">
        <v>415</v>
      </c>
      <c r="G95" s="23">
        <v>0</v>
      </c>
      <c r="H95" s="19">
        <v>1</v>
      </c>
      <c r="I95" s="51"/>
      <c r="J95" s="51"/>
      <c r="K95" s="51" t="s">
        <v>131</v>
      </c>
    </row>
    <row r="96" spans="1:11" ht="48">
      <c r="A96" s="301"/>
      <c r="B96" s="51" t="s">
        <v>140</v>
      </c>
      <c r="C96" s="125" t="s">
        <v>141</v>
      </c>
      <c r="D96" s="125" t="s">
        <v>142</v>
      </c>
      <c r="E96" s="131" t="s">
        <v>418</v>
      </c>
      <c r="F96" s="4" t="s">
        <v>416</v>
      </c>
      <c r="G96" s="23">
        <v>0</v>
      </c>
      <c r="H96" s="16">
        <v>1</v>
      </c>
      <c r="I96" s="51"/>
      <c r="J96" s="51"/>
      <c r="K96" s="51" t="s">
        <v>131</v>
      </c>
    </row>
    <row r="97" spans="1:11" ht="78" customHeight="1">
      <c r="A97" s="301"/>
      <c r="B97" s="51" t="s">
        <v>143</v>
      </c>
      <c r="C97" s="125" t="s">
        <v>144</v>
      </c>
      <c r="D97" s="125" t="s">
        <v>145</v>
      </c>
      <c r="E97" s="19">
        <v>0.9</v>
      </c>
      <c r="F97" s="4" t="s">
        <v>713</v>
      </c>
      <c r="G97" s="23">
        <v>0</v>
      </c>
      <c r="H97" s="16">
        <v>1</v>
      </c>
      <c r="I97" s="16"/>
      <c r="J97" s="16"/>
      <c r="K97" s="51" t="s">
        <v>131</v>
      </c>
    </row>
    <row r="98" spans="1:11" ht="54.75" customHeight="1">
      <c r="A98" s="302"/>
      <c r="B98" s="125" t="s">
        <v>339</v>
      </c>
      <c r="C98" s="125" t="s">
        <v>358</v>
      </c>
      <c r="D98" s="125" t="s">
        <v>340</v>
      </c>
      <c r="E98" s="131">
        <v>1</v>
      </c>
      <c r="F98" s="4"/>
      <c r="G98" s="23">
        <v>0</v>
      </c>
      <c r="H98" s="23">
        <v>1</v>
      </c>
      <c r="I98" s="23"/>
      <c r="J98" s="23"/>
      <c r="K98" s="51" t="s">
        <v>338</v>
      </c>
    </row>
    <row r="99" spans="1:11" ht="36">
      <c r="A99" s="276" t="s">
        <v>146</v>
      </c>
      <c r="B99" s="28" t="s">
        <v>66</v>
      </c>
      <c r="C99" s="128" t="s">
        <v>67</v>
      </c>
      <c r="D99" s="128" t="s">
        <v>68</v>
      </c>
      <c r="E99" s="27">
        <v>0.8</v>
      </c>
      <c r="F99" s="4"/>
      <c r="G99" s="23">
        <v>0</v>
      </c>
      <c r="H99" s="9">
        <v>1</v>
      </c>
      <c r="I99" s="9"/>
      <c r="J99" s="9"/>
      <c r="K99" s="28" t="s">
        <v>69</v>
      </c>
    </row>
    <row r="100" spans="1:11" ht="61.5" customHeight="1">
      <c r="A100" s="262"/>
      <c r="B100" s="28" t="s">
        <v>70</v>
      </c>
      <c r="C100" s="128" t="s">
        <v>71</v>
      </c>
      <c r="D100" s="128" t="s">
        <v>72</v>
      </c>
      <c r="E100" s="27">
        <v>1</v>
      </c>
      <c r="F100" s="4" t="s">
        <v>420</v>
      </c>
      <c r="G100" s="23">
        <v>0</v>
      </c>
      <c r="H100" s="9">
        <v>1</v>
      </c>
      <c r="I100" s="9"/>
      <c r="J100" s="9"/>
      <c r="K100" s="28" t="s">
        <v>69</v>
      </c>
    </row>
    <row r="101" spans="1:11" s="17" customFormat="1" ht="24" customHeight="1">
      <c r="A101" s="299" t="s">
        <v>371</v>
      </c>
      <c r="B101" s="299"/>
      <c r="C101" s="299"/>
      <c r="D101" s="299"/>
      <c r="E101" s="299"/>
      <c r="F101" s="299"/>
      <c r="G101" s="299"/>
      <c r="H101" s="299"/>
      <c r="I101" s="299"/>
      <c r="J101" s="299"/>
      <c r="K101" s="299"/>
    </row>
    <row r="102" spans="1:11" s="17" customFormat="1" ht="36" customHeight="1">
      <c r="A102" s="300" t="s">
        <v>534</v>
      </c>
      <c r="B102" s="300"/>
      <c r="C102" s="300"/>
      <c r="D102" s="300"/>
      <c r="E102" s="300"/>
      <c r="F102" s="300"/>
      <c r="G102" s="300"/>
      <c r="H102" s="300"/>
      <c r="I102" s="300"/>
      <c r="J102" s="300"/>
      <c r="K102" s="300"/>
    </row>
    <row r="103" spans="1:11" s="33" customFormat="1" ht="35.25" customHeight="1">
      <c r="A103" s="46" t="s">
        <v>477</v>
      </c>
      <c r="B103" s="261" t="s">
        <v>479</v>
      </c>
      <c r="C103" s="261" t="s">
        <v>514</v>
      </c>
      <c r="D103" s="261" t="s">
        <v>3</v>
      </c>
      <c r="E103" s="261" t="s">
        <v>528</v>
      </c>
      <c r="F103" s="261"/>
      <c r="G103" s="316" t="s">
        <v>515</v>
      </c>
      <c r="H103" s="323"/>
      <c r="I103" s="323"/>
      <c r="J103" s="317"/>
      <c r="K103" s="261" t="s">
        <v>485</v>
      </c>
    </row>
    <row r="104" spans="1:11" s="33" customFormat="1" ht="36">
      <c r="A104" s="46" t="s">
        <v>478</v>
      </c>
      <c r="B104" s="261"/>
      <c r="C104" s="261"/>
      <c r="D104" s="261"/>
      <c r="E104" s="124" t="s">
        <v>392</v>
      </c>
      <c r="F104" s="124" t="s">
        <v>391</v>
      </c>
      <c r="G104" s="3" t="s">
        <v>516</v>
      </c>
      <c r="H104" s="3" t="s">
        <v>517</v>
      </c>
      <c r="I104" s="3" t="s">
        <v>396</v>
      </c>
      <c r="J104" s="3" t="s">
        <v>391</v>
      </c>
      <c r="K104" s="261"/>
    </row>
    <row r="105" spans="1:11" s="15" customFormat="1" ht="276" customHeight="1">
      <c r="A105" s="262" t="s">
        <v>482</v>
      </c>
      <c r="B105" s="286" t="s">
        <v>363</v>
      </c>
      <c r="C105" s="277" t="s">
        <v>364</v>
      </c>
      <c r="D105" s="128" t="s">
        <v>365</v>
      </c>
      <c r="E105" s="128">
        <v>20</v>
      </c>
      <c r="F105" s="128" t="s">
        <v>686</v>
      </c>
      <c r="G105" s="66">
        <v>8</v>
      </c>
      <c r="H105" s="143" t="s">
        <v>687</v>
      </c>
      <c r="I105" s="142" t="s">
        <v>764</v>
      </c>
      <c r="J105" s="143" t="s">
        <v>765</v>
      </c>
      <c r="K105" s="128" t="s">
        <v>366</v>
      </c>
    </row>
    <row r="106" spans="1:11" s="15" customFormat="1" ht="163.5" customHeight="1">
      <c r="A106" s="286"/>
      <c r="B106" s="286"/>
      <c r="C106" s="277"/>
      <c r="D106" s="128" t="s">
        <v>472</v>
      </c>
      <c r="E106" s="128">
        <v>8</v>
      </c>
      <c r="F106" s="128" t="s">
        <v>688</v>
      </c>
      <c r="G106" s="66">
        <v>6</v>
      </c>
      <c r="H106" s="143" t="s">
        <v>687</v>
      </c>
      <c r="I106" s="143" t="s">
        <v>766</v>
      </c>
      <c r="J106" s="143" t="s">
        <v>767</v>
      </c>
      <c r="K106" s="128" t="s">
        <v>366</v>
      </c>
    </row>
    <row r="107" spans="1:11" s="15" customFormat="1" ht="71.25" customHeight="1">
      <c r="A107" s="286"/>
      <c r="B107" s="286"/>
      <c r="C107" s="277"/>
      <c r="D107" s="128" t="s">
        <v>367</v>
      </c>
      <c r="E107" s="128">
        <v>0</v>
      </c>
      <c r="F107" s="128" t="s">
        <v>689</v>
      </c>
      <c r="G107" s="66">
        <v>0</v>
      </c>
      <c r="H107" s="143" t="s">
        <v>687</v>
      </c>
      <c r="I107" s="143" t="s">
        <v>768</v>
      </c>
      <c r="J107" s="143" t="s">
        <v>769</v>
      </c>
      <c r="K107" s="128" t="s">
        <v>366</v>
      </c>
    </row>
    <row r="108" spans="1:11" s="15" customFormat="1" ht="149.25" customHeight="1">
      <c r="A108" s="286"/>
      <c r="B108" s="286"/>
      <c r="C108" s="277"/>
      <c r="D108" s="128" t="s">
        <v>368</v>
      </c>
      <c r="E108" s="128" t="s">
        <v>423</v>
      </c>
      <c r="F108" s="128" t="s">
        <v>690</v>
      </c>
      <c r="G108" s="66">
        <v>0</v>
      </c>
      <c r="H108" s="143" t="s">
        <v>687</v>
      </c>
      <c r="I108" s="143" t="s">
        <v>770</v>
      </c>
      <c r="J108" s="143" t="s">
        <v>771</v>
      </c>
      <c r="K108" s="128" t="s">
        <v>366</v>
      </c>
    </row>
    <row r="109" spans="1:11" s="15" customFormat="1" ht="126.75" customHeight="1">
      <c r="A109" s="286"/>
      <c r="B109" s="286"/>
      <c r="C109" s="128" t="s">
        <v>369</v>
      </c>
      <c r="D109" s="128" t="s">
        <v>370</v>
      </c>
      <c r="E109" s="128" t="s">
        <v>424</v>
      </c>
      <c r="F109" s="128" t="s">
        <v>691</v>
      </c>
      <c r="G109" s="66">
        <v>65</v>
      </c>
      <c r="H109" s="27">
        <v>1</v>
      </c>
      <c r="I109" s="143" t="s">
        <v>772</v>
      </c>
      <c r="J109" s="143" t="s">
        <v>773</v>
      </c>
      <c r="K109" s="128" t="s">
        <v>366</v>
      </c>
    </row>
    <row r="110" spans="1:11" ht="63" customHeight="1">
      <c r="A110" s="286"/>
      <c r="B110" s="128" t="s">
        <v>66</v>
      </c>
      <c r="C110" s="128" t="s">
        <v>67</v>
      </c>
      <c r="D110" s="128" t="s">
        <v>68</v>
      </c>
      <c r="E110" s="42">
        <v>1</v>
      </c>
      <c r="F110" s="128" t="s">
        <v>692</v>
      </c>
      <c r="G110" s="27">
        <v>0.4</v>
      </c>
      <c r="H110" s="27">
        <v>1</v>
      </c>
      <c r="I110" s="82" t="s">
        <v>774</v>
      </c>
      <c r="J110" s="143" t="s">
        <v>775</v>
      </c>
      <c r="K110" s="128" t="s">
        <v>471</v>
      </c>
    </row>
    <row r="111" spans="1:11" ht="119.25" customHeight="1">
      <c r="A111" s="286"/>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75" t="s">
        <v>272</v>
      </c>
      <c r="B113" s="275"/>
      <c r="C113" s="275"/>
      <c r="D113" s="275"/>
      <c r="E113" s="275"/>
      <c r="F113" s="275"/>
      <c r="G113" s="275"/>
      <c r="H113" s="275"/>
      <c r="I113" s="275"/>
      <c r="J113" s="275"/>
      <c r="K113" s="275"/>
    </row>
    <row r="114" spans="1:11" s="17" customFormat="1" ht="32.25" customHeight="1">
      <c r="A114" s="292" t="s">
        <v>293</v>
      </c>
      <c r="B114" s="292"/>
      <c r="C114" s="292"/>
      <c r="D114" s="292"/>
      <c r="E114" s="292"/>
      <c r="F114" s="292"/>
      <c r="G114" s="292"/>
      <c r="H114" s="292"/>
      <c r="I114" s="292"/>
      <c r="J114" s="292"/>
      <c r="K114" s="292"/>
    </row>
    <row r="115" spans="1:11" s="33" customFormat="1" ht="35.25" customHeight="1">
      <c r="A115" s="46" t="s">
        <v>477</v>
      </c>
      <c r="B115" s="261" t="s">
        <v>479</v>
      </c>
      <c r="C115" s="261" t="s">
        <v>514</v>
      </c>
      <c r="D115" s="261" t="s">
        <v>3</v>
      </c>
      <c r="E115" s="261" t="s">
        <v>528</v>
      </c>
      <c r="F115" s="261"/>
      <c r="G115" s="316" t="s">
        <v>515</v>
      </c>
      <c r="H115" s="323"/>
      <c r="I115" s="323"/>
      <c r="J115" s="317"/>
      <c r="K115" s="261" t="s">
        <v>485</v>
      </c>
    </row>
    <row r="116" spans="1:11" s="33" customFormat="1" ht="36">
      <c r="A116" s="46" t="s">
        <v>478</v>
      </c>
      <c r="B116" s="261"/>
      <c r="C116" s="261"/>
      <c r="D116" s="261"/>
      <c r="E116" s="124" t="s">
        <v>392</v>
      </c>
      <c r="F116" s="124" t="s">
        <v>391</v>
      </c>
      <c r="G116" s="3" t="s">
        <v>516</v>
      </c>
      <c r="H116" s="3" t="s">
        <v>517</v>
      </c>
      <c r="I116" s="3" t="s">
        <v>396</v>
      </c>
      <c r="J116" s="3" t="s">
        <v>391</v>
      </c>
      <c r="K116" s="261"/>
    </row>
    <row r="117" spans="1:11" s="14" customFormat="1" ht="88.5" customHeight="1">
      <c r="A117" s="286" t="s">
        <v>432</v>
      </c>
      <c r="B117" s="286" t="s">
        <v>597</v>
      </c>
      <c r="C117" s="286" t="s">
        <v>357</v>
      </c>
      <c r="D117" s="128" t="s">
        <v>596</v>
      </c>
      <c r="E117" s="87" t="s">
        <v>610</v>
      </c>
      <c r="F117" s="128" t="s">
        <v>625</v>
      </c>
      <c r="G117" s="88">
        <v>0</v>
      </c>
      <c r="H117" s="89">
        <v>6547040539</v>
      </c>
      <c r="I117" s="89"/>
      <c r="J117" s="89"/>
      <c r="K117" s="128" t="s">
        <v>611</v>
      </c>
    </row>
    <row r="118" spans="1:11" s="14" customFormat="1" ht="108">
      <c r="A118" s="286"/>
      <c r="B118" s="286"/>
      <c r="C118" s="286"/>
      <c r="D118" s="128" t="s">
        <v>476</v>
      </c>
      <c r="E118" s="27" t="s">
        <v>612</v>
      </c>
      <c r="F118" s="128" t="s">
        <v>694</v>
      </c>
      <c r="G118" s="66">
        <v>0</v>
      </c>
      <c r="H118" s="27">
        <v>0.5</v>
      </c>
      <c r="I118" s="90"/>
      <c r="J118" s="90"/>
      <c r="K118" s="128" t="s">
        <v>486</v>
      </c>
    </row>
    <row r="119" spans="1:11" s="14" customFormat="1" ht="72">
      <c r="A119" s="286"/>
      <c r="B119" s="286"/>
      <c r="C119" s="286"/>
      <c r="D119" s="128" t="s">
        <v>484</v>
      </c>
      <c r="E119" s="27" t="s">
        <v>613</v>
      </c>
      <c r="F119" s="128" t="s">
        <v>614</v>
      </c>
      <c r="G119" s="66">
        <v>0</v>
      </c>
      <c r="H119" s="27">
        <v>0.8</v>
      </c>
      <c r="I119" s="90"/>
      <c r="J119" s="90"/>
      <c r="K119" s="128" t="s">
        <v>486</v>
      </c>
    </row>
    <row r="120" spans="1:11" s="14" customFormat="1" ht="69.75" customHeight="1">
      <c r="A120" s="298"/>
      <c r="B120" s="128" t="s">
        <v>273</v>
      </c>
      <c r="C120" s="128" t="s">
        <v>274</v>
      </c>
      <c r="D120" s="128" t="s">
        <v>275</v>
      </c>
      <c r="E120" s="27">
        <v>1</v>
      </c>
      <c r="F120" s="125" t="s">
        <v>624</v>
      </c>
      <c r="G120" s="27">
        <v>0.7</v>
      </c>
      <c r="H120" s="66" t="s">
        <v>276</v>
      </c>
      <c r="I120" s="91"/>
      <c r="J120" s="91"/>
      <c r="K120" s="128" t="s">
        <v>361</v>
      </c>
    </row>
    <row r="121" spans="1:11" s="14" customFormat="1" ht="113.25" customHeight="1">
      <c r="A121" s="298"/>
      <c r="B121" s="128" t="s">
        <v>277</v>
      </c>
      <c r="C121" s="128" t="s">
        <v>278</v>
      </c>
      <c r="D121" s="128" t="s">
        <v>430</v>
      </c>
      <c r="E121" s="27">
        <v>0.9</v>
      </c>
      <c r="F121" s="125" t="s">
        <v>695</v>
      </c>
      <c r="G121" s="27">
        <v>0.9</v>
      </c>
      <c r="H121" s="27">
        <v>1</v>
      </c>
      <c r="I121" s="128"/>
      <c r="J121" s="128"/>
      <c r="K121" s="128" t="s">
        <v>487</v>
      </c>
    </row>
    <row r="122" spans="1:11" s="14" customFormat="1" ht="104.25" customHeight="1">
      <c r="A122" s="298"/>
      <c r="B122" s="128" t="s">
        <v>279</v>
      </c>
      <c r="C122" s="128" t="s">
        <v>280</v>
      </c>
      <c r="D122" s="128" t="s">
        <v>281</v>
      </c>
      <c r="E122" s="88" t="s">
        <v>425</v>
      </c>
      <c r="F122" s="125" t="s">
        <v>426</v>
      </c>
      <c r="G122" s="66">
        <v>0</v>
      </c>
      <c r="H122" s="27">
        <v>1</v>
      </c>
      <c r="I122" s="88"/>
      <c r="J122" s="88"/>
      <c r="K122" s="128" t="s">
        <v>488</v>
      </c>
    </row>
    <row r="123" spans="1:11" s="14" customFormat="1" ht="90" customHeight="1">
      <c r="A123" s="298"/>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98"/>
      <c r="B124" s="26" t="s">
        <v>285</v>
      </c>
      <c r="C124" s="128" t="s">
        <v>286</v>
      </c>
      <c r="D124" s="128" t="s">
        <v>287</v>
      </c>
      <c r="E124" s="128" t="s">
        <v>616</v>
      </c>
      <c r="F124" s="125" t="s">
        <v>535</v>
      </c>
      <c r="G124" s="66">
        <v>0.5</v>
      </c>
      <c r="H124" s="27">
        <v>1</v>
      </c>
      <c r="I124" s="128"/>
      <c r="J124" s="128"/>
      <c r="K124" s="128" t="s">
        <v>489</v>
      </c>
    </row>
    <row r="125" spans="1:11" s="14" customFormat="1" ht="96">
      <c r="A125" s="298"/>
      <c r="B125" s="286" t="s">
        <v>288</v>
      </c>
      <c r="C125" s="128" t="s">
        <v>289</v>
      </c>
      <c r="D125" s="128" t="s">
        <v>290</v>
      </c>
      <c r="E125" s="128">
        <v>0</v>
      </c>
      <c r="F125" s="128" t="s">
        <v>490</v>
      </c>
      <c r="G125" s="66">
        <v>0</v>
      </c>
      <c r="H125" s="66" t="s">
        <v>276</v>
      </c>
      <c r="I125" s="128"/>
      <c r="J125" s="128"/>
      <c r="K125" s="128" t="s">
        <v>491</v>
      </c>
    </row>
    <row r="126" spans="1:11" s="14" customFormat="1" ht="48">
      <c r="A126" s="298"/>
      <c r="B126" s="286"/>
      <c r="C126" s="128" t="s">
        <v>291</v>
      </c>
      <c r="D126" s="128" t="s">
        <v>292</v>
      </c>
      <c r="E126" s="128">
        <v>0</v>
      </c>
      <c r="F126" s="128" t="s">
        <v>431</v>
      </c>
      <c r="G126" s="66">
        <v>0</v>
      </c>
      <c r="H126" s="66" t="s">
        <v>276</v>
      </c>
      <c r="I126" s="94"/>
      <c r="J126" s="94"/>
      <c r="K126" s="128" t="s">
        <v>361</v>
      </c>
    </row>
    <row r="127" spans="1:11" s="14" customFormat="1" ht="353.25" customHeight="1">
      <c r="A127" s="298"/>
      <c r="B127" s="128" t="s">
        <v>359</v>
      </c>
      <c r="C127" s="128" t="s">
        <v>428</v>
      </c>
      <c r="D127" s="128" t="s">
        <v>598</v>
      </c>
      <c r="E127" s="126" t="s">
        <v>706</v>
      </c>
      <c r="F127" s="126" t="s">
        <v>666</v>
      </c>
      <c r="G127" s="66">
        <v>0</v>
      </c>
      <c r="H127" s="66" t="s">
        <v>429</v>
      </c>
      <c r="I127" s="128"/>
      <c r="J127" s="128"/>
      <c r="K127" s="128" t="s">
        <v>360</v>
      </c>
    </row>
    <row r="128" spans="1:11" ht="48" customHeight="1">
      <c r="A128" s="298"/>
      <c r="B128" s="128" t="s">
        <v>66</v>
      </c>
      <c r="C128" s="128" t="s">
        <v>67</v>
      </c>
      <c r="D128" s="128" t="s">
        <v>68</v>
      </c>
      <c r="E128" s="42">
        <v>0.7</v>
      </c>
      <c r="F128" s="128" t="s">
        <v>594</v>
      </c>
      <c r="G128" s="66">
        <v>0</v>
      </c>
      <c r="H128" s="27">
        <v>0.7</v>
      </c>
      <c r="I128" s="128"/>
      <c r="J128" s="128"/>
      <c r="K128" s="128" t="s">
        <v>69</v>
      </c>
    </row>
    <row r="129" spans="1:11" ht="57" customHeight="1">
      <c r="A129" s="298"/>
      <c r="B129" s="128" t="s">
        <v>70</v>
      </c>
      <c r="C129" s="128" t="s">
        <v>71</v>
      </c>
      <c r="D129" s="128" t="s">
        <v>72</v>
      </c>
      <c r="E129" s="42">
        <v>1</v>
      </c>
      <c r="F129" s="128" t="s">
        <v>595</v>
      </c>
      <c r="G129" s="66">
        <v>0</v>
      </c>
      <c r="H129" s="27">
        <v>1</v>
      </c>
      <c r="I129" s="128"/>
      <c r="J129" s="128"/>
      <c r="K129" s="128" t="s">
        <v>69</v>
      </c>
    </row>
    <row r="130" spans="1:11" s="8" customFormat="1" ht="36" customHeight="1">
      <c r="A130" s="289" t="s">
        <v>483</v>
      </c>
      <c r="B130" s="290"/>
      <c r="C130" s="290"/>
      <c r="D130" s="290"/>
      <c r="E130" s="290"/>
      <c r="F130" s="290"/>
      <c r="G130" s="290"/>
      <c r="H130" s="290"/>
      <c r="I130" s="290"/>
      <c r="J130" s="290"/>
      <c r="K130" s="290"/>
    </row>
    <row r="131" spans="1:11" s="176" customFormat="1" ht="25.5" customHeight="1">
      <c r="A131" s="333" t="s">
        <v>294</v>
      </c>
      <c r="B131" s="333"/>
      <c r="C131" s="333"/>
      <c r="D131" s="333"/>
      <c r="E131" s="333"/>
      <c r="F131" s="333"/>
      <c r="G131" s="333"/>
      <c r="H131" s="333"/>
      <c r="I131" s="333"/>
      <c r="J131" s="333"/>
      <c r="K131" s="333"/>
    </row>
    <row r="132" spans="1:11" s="176" customFormat="1" ht="48.75" customHeight="1">
      <c r="A132" s="334" t="s">
        <v>522</v>
      </c>
      <c r="B132" s="334"/>
      <c r="C132" s="334"/>
      <c r="D132" s="334"/>
      <c r="E132" s="334"/>
      <c r="F132" s="334"/>
      <c r="G132" s="334"/>
      <c r="H132" s="334"/>
      <c r="I132" s="334"/>
      <c r="J132" s="334"/>
      <c r="K132" s="334"/>
    </row>
    <row r="133" spans="1:11" s="178" customFormat="1" ht="35.25" customHeight="1">
      <c r="A133" s="177" t="s">
        <v>477</v>
      </c>
      <c r="B133" s="335" t="s">
        <v>479</v>
      </c>
      <c r="C133" s="335" t="s">
        <v>514</v>
      </c>
      <c r="D133" s="335" t="s">
        <v>3</v>
      </c>
      <c r="E133" s="335" t="s">
        <v>528</v>
      </c>
      <c r="F133" s="335"/>
      <c r="G133" s="336" t="s">
        <v>515</v>
      </c>
      <c r="H133" s="337"/>
      <c r="I133" s="337"/>
      <c r="J133" s="338"/>
      <c r="K133" s="335" t="s">
        <v>394</v>
      </c>
    </row>
    <row r="134" spans="1:11" s="178" customFormat="1" ht="36">
      <c r="A134" s="177" t="s">
        <v>478</v>
      </c>
      <c r="B134" s="335"/>
      <c r="C134" s="335"/>
      <c r="D134" s="335"/>
      <c r="E134" s="179" t="s">
        <v>392</v>
      </c>
      <c r="F134" s="179" t="s">
        <v>391</v>
      </c>
      <c r="G134" s="180" t="s">
        <v>516</v>
      </c>
      <c r="H134" s="180" t="s">
        <v>517</v>
      </c>
      <c r="I134" s="180" t="s">
        <v>396</v>
      </c>
      <c r="J134" s="180" t="s">
        <v>391</v>
      </c>
      <c r="K134" s="335"/>
    </row>
    <row r="135" spans="1:11" s="176" customFormat="1" ht="228.75" customHeight="1">
      <c r="A135" s="344" t="s">
        <v>84</v>
      </c>
      <c r="B135" s="339" t="s">
        <v>295</v>
      </c>
      <c r="C135" s="339" t="s">
        <v>385</v>
      </c>
      <c r="D135" s="339" t="s">
        <v>599</v>
      </c>
      <c r="E135" s="339" t="s">
        <v>435</v>
      </c>
      <c r="F135" s="181" t="s">
        <v>601</v>
      </c>
      <c r="G135" s="340">
        <v>0</v>
      </c>
      <c r="H135" s="346">
        <v>1</v>
      </c>
      <c r="I135" s="347"/>
      <c r="J135" s="182"/>
      <c r="K135" s="339" t="s">
        <v>600</v>
      </c>
    </row>
    <row r="136" spans="1:11" s="176" customFormat="1" ht="193.5" customHeight="1">
      <c r="A136" s="344"/>
      <c r="B136" s="339"/>
      <c r="C136" s="339"/>
      <c r="D136" s="339"/>
      <c r="E136" s="339"/>
      <c r="F136" s="183" t="s">
        <v>602</v>
      </c>
      <c r="G136" s="340"/>
      <c r="H136" s="346"/>
      <c r="I136" s="347"/>
      <c r="J136" s="182"/>
      <c r="K136" s="339"/>
    </row>
    <row r="137" spans="1:11" s="176" customFormat="1" ht="60">
      <c r="A137" s="345"/>
      <c r="B137" s="341" t="s">
        <v>296</v>
      </c>
      <c r="C137" s="181" t="s">
        <v>523</v>
      </c>
      <c r="D137" s="184" t="s">
        <v>297</v>
      </c>
      <c r="E137" s="184" t="s">
        <v>436</v>
      </c>
      <c r="F137" s="181" t="s">
        <v>603</v>
      </c>
      <c r="G137" s="185">
        <v>0</v>
      </c>
      <c r="H137" s="186">
        <v>1</v>
      </c>
      <c r="I137" s="184"/>
      <c r="J137" s="184"/>
      <c r="K137" s="184" t="s">
        <v>298</v>
      </c>
    </row>
    <row r="138" spans="1:11" s="176" customFormat="1" ht="119.25" customHeight="1">
      <c r="A138" s="345"/>
      <c r="B138" s="341"/>
      <c r="C138" s="181" t="s">
        <v>386</v>
      </c>
      <c r="D138" s="184" t="s">
        <v>390</v>
      </c>
      <c r="E138" s="184" t="s">
        <v>524</v>
      </c>
      <c r="F138" s="181" t="s">
        <v>525</v>
      </c>
      <c r="G138" s="185">
        <v>0</v>
      </c>
      <c r="H138" s="186">
        <v>1</v>
      </c>
      <c r="I138" s="184"/>
      <c r="J138" s="184"/>
      <c r="K138" s="184" t="s">
        <v>299</v>
      </c>
    </row>
    <row r="139" spans="1:11" s="176" customFormat="1" ht="185.25" customHeight="1">
      <c r="A139" s="345"/>
      <c r="B139" s="342" t="s">
        <v>300</v>
      </c>
      <c r="C139" s="342" t="s">
        <v>387</v>
      </c>
      <c r="D139" s="342" t="s">
        <v>301</v>
      </c>
      <c r="E139" s="342" t="s">
        <v>604</v>
      </c>
      <c r="F139" s="181" t="s">
        <v>696</v>
      </c>
      <c r="G139" s="342">
        <v>0</v>
      </c>
      <c r="H139" s="342">
        <v>1</v>
      </c>
      <c r="I139" s="342"/>
      <c r="J139" s="181"/>
      <c r="K139" s="342" t="s">
        <v>302</v>
      </c>
    </row>
    <row r="140" spans="1:11" s="176" customFormat="1" ht="260.25" customHeight="1">
      <c r="A140" s="345"/>
      <c r="B140" s="343"/>
      <c r="C140" s="343"/>
      <c r="D140" s="343"/>
      <c r="E140" s="343"/>
      <c r="F140" s="181" t="s">
        <v>667</v>
      </c>
      <c r="G140" s="343"/>
      <c r="H140" s="343"/>
      <c r="I140" s="343"/>
      <c r="J140" s="187"/>
      <c r="K140" s="343"/>
    </row>
    <row r="141" spans="1:11" s="176" customFormat="1" ht="84">
      <c r="A141" s="345"/>
      <c r="B141" s="342" t="s">
        <v>303</v>
      </c>
      <c r="C141" s="184" t="s">
        <v>304</v>
      </c>
      <c r="D141" s="184" t="s">
        <v>305</v>
      </c>
      <c r="E141" s="184" t="s">
        <v>417</v>
      </c>
      <c r="F141" s="184" t="s">
        <v>433</v>
      </c>
      <c r="G141" s="188">
        <v>0</v>
      </c>
      <c r="H141" s="189"/>
      <c r="I141" s="189"/>
      <c r="J141" s="189"/>
      <c r="K141" s="184" t="s">
        <v>606</v>
      </c>
    </row>
    <row r="142" spans="1:11" s="176" customFormat="1" ht="57.75" customHeight="1">
      <c r="A142" s="345"/>
      <c r="B142" s="342"/>
      <c r="C142" s="184" t="s">
        <v>389</v>
      </c>
      <c r="D142" s="184" t="s">
        <v>388</v>
      </c>
      <c r="E142" s="184" t="s">
        <v>417</v>
      </c>
      <c r="F142" s="184" t="s">
        <v>668</v>
      </c>
      <c r="G142" s="188"/>
      <c r="H142" s="189"/>
      <c r="I142" s="189"/>
      <c r="J142" s="189"/>
      <c r="K142" s="184" t="s">
        <v>308</v>
      </c>
    </row>
    <row r="143" spans="1:11" s="176" customFormat="1" ht="48">
      <c r="A143" s="345"/>
      <c r="B143" s="342"/>
      <c r="C143" s="184" t="s">
        <v>306</v>
      </c>
      <c r="D143" s="184" t="s">
        <v>307</v>
      </c>
      <c r="E143" s="184" t="s">
        <v>425</v>
      </c>
      <c r="F143" s="184" t="s">
        <v>669</v>
      </c>
      <c r="G143" s="185">
        <v>0</v>
      </c>
      <c r="H143" s="186">
        <v>1</v>
      </c>
      <c r="I143" s="184"/>
      <c r="J143" s="184"/>
      <c r="K143" s="184" t="s">
        <v>607</v>
      </c>
    </row>
    <row r="144" spans="1:11" s="176" customFormat="1" ht="84">
      <c r="A144" s="345"/>
      <c r="B144" s="343"/>
      <c r="C144" s="184" t="s">
        <v>697</v>
      </c>
      <c r="D144" s="184" t="s">
        <v>307</v>
      </c>
      <c r="E144" s="184" t="s">
        <v>425</v>
      </c>
      <c r="F144" s="184" t="s">
        <v>628</v>
      </c>
      <c r="G144" s="185">
        <v>0</v>
      </c>
      <c r="H144" s="186">
        <v>1</v>
      </c>
      <c r="I144" s="184"/>
      <c r="J144" s="184"/>
      <c r="K144" s="184" t="s">
        <v>607</v>
      </c>
    </row>
    <row r="145" spans="1:11" s="176" customFormat="1" ht="72">
      <c r="A145" s="345"/>
      <c r="B145" s="184" t="s">
        <v>309</v>
      </c>
      <c r="C145" s="184" t="s">
        <v>310</v>
      </c>
      <c r="D145" s="184" t="s">
        <v>311</v>
      </c>
      <c r="E145" s="184" t="s">
        <v>413</v>
      </c>
      <c r="F145" s="184" t="s">
        <v>434</v>
      </c>
      <c r="G145" s="185">
        <v>0</v>
      </c>
      <c r="H145" s="186">
        <v>1</v>
      </c>
      <c r="I145" s="184"/>
      <c r="J145" s="184"/>
      <c r="K145" s="184" t="s">
        <v>312</v>
      </c>
    </row>
    <row r="146" spans="1:11" s="176" customFormat="1" ht="48">
      <c r="A146" s="344" t="s">
        <v>84</v>
      </c>
      <c r="B146" s="342" t="s">
        <v>313</v>
      </c>
      <c r="C146" s="171" t="s">
        <v>314</v>
      </c>
      <c r="D146" s="184" t="s">
        <v>315</v>
      </c>
      <c r="E146" s="184">
        <v>1</v>
      </c>
      <c r="F146" s="184" t="s">
        <v>437</v>
      </c>
      <c r="G146" s="185">
        <v>0</v>
      </c>
      <c r="H146" s="185">
        <v>1</v>
      </c>
      <c r="I146" s="185"/>
      <c r="J146" s="185"/>
      <c r="K146" s="184" t="s">
        <v>316</v>
      </c>
    </row>
    <row r="147" spans="1:11" s="176" customFormat="1" ht="48" customHeight="1">
      <c r="A147" s="343"/>
      <c r="B147" s="345"/>
      <c r="C147" s="184" t="s">
        <v>317</v>
      </c>
      <c r="D147" s="184" t="s">
        <v>318</v>
      </c>
      <c r="E147" s="184" t="s">
        <v>422</v>
      </c>
      <c r="F147" s="184" t="s">
        <v>698</v>
      </c>
      <c r="G147" s="185">
        <v>0</v>
      </c>
      <c r="H147" s="186">
        <v>1</v>
      </c>
      <c r="I147" s="186"/>
      <c r="J147" s="186"/>
      <c r="K147" s="184" t="s">
        <v>319</v>
      </c>
    </row>
    <row r="148" spans="1:11" s="176" customFormat="1" ht="45" customHeight="1">
      <c r="A148" s="343"/>
      <c r="B148" s="345"/>
      <c r="C148" s="184" t="s">
        <v>320</v>
      </c>
      <c r="D148" s="184" t="s">
        <v>321</v>
      </c>
      <c r="E148" s="184">
        <v>1</v>
      </c>
      <c r="F148" s="184" t="s">
        <v>437</v>
      </c>
      <c r="G148" s="185">
        <v>0</v>
      </c>
      <c r="H148" s="185">
        <v>1</v>
      </c>
      <c r="I148" s="185"/>
      <c r="J148" s="185"/>
      <c r="K148" s="184" t="s">
        <v>322</v>
      </c>
    </row>
    <row r="149" spans="1:11" s="176" customFormat="1" ht="30.75" customHeight="1">
      <c r="A149" s="343"/>
      <c r="B149" s="345"/>
      <c r="C149" s="181" t="s">
        <v>323</v>
      </c>
      <c r="D149" s="181" t="s">
        <v>324</v>
      </c>
      <c r="E149" s="181">
        <v>1</v>
      </c>
      <c r="F149" s="184" t="s">
        <v>437</v>
      </c>
      <c r="G149" s="185">
        <v>0</v>
      </c>
      <c r="H149" s="185">
        <v>1</v>
      </c>
      <c r="I149" s="185"/>
      <c r="J149" s="185"/>
      <c r="K149" s="184" t="s">
        <v>325</v>
      </c>
    </row>
    <row r="150" spans="1:11" s="176" customFormat="1" ht="50.25" customHeight="1">
      <c r="A150" s="343"/>
      <c r="B150" s="343"/>
      <c r="C150" s="171" t="s">
        <v>71</v>
      </c>
      <c r="D150" s="171" t="s">
        <v>72</v>
      </c>
      <c r="E150" s="190">
        <v>1</v>
      </c>
      <c r="F150" s="181" t="s">
        <v>605</v>
      </c>
      <c r="G150" s="172">
        <v>0</v>
      </c>
      <c r="H150" s="191">
        <v>1</v>
      </c>
      <c r="I150" s="191"/>
      <c r="J150" s="191"/>
      <c r="K150" s="173" t="s">
        <v>69</v>
      </c>
    </row>
    <row r="151" spans="1:208" s="192" customFormat="1" ht="55.5" customHeight="1">
      <c r="A151" s="343"/>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87" t="s">
        <v>205</v>
      </c>
      <c r="B152" s="287"/>
      <c r="C152" s="287"/>
      <c r="D152" s="287"/>
      <c r="E152" s="287"/>
      <c r="F152" s="287"/>
      <c r="G152" s="287"/>
      <c r="H152" s="287"/>
      <c r="I152" s="287"/>
      <c r="J152" s="287"/>
      <c r="K152" s="287"/>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2" t="s">
        <v>526</v>
      </c>
      <c r="B153" s="262"/>
      <c r="C153" s="262"/>
      <c r="D153" s="262"/>
      <c r="E153" s="262"/>
      <c r="F153" s="262"/>
      <c r="G153" s="262"/>
      <c r="H153" s="262"/>
      <c r="I153" s="262"/>
      <c r="J153" s="262"/>
      <c r="K153" s="26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61" t="s">
        <v>479</v>
      </c>
      <c r="C154" s="261" t="s">
        <v>514</v>
      </c>
      <c r="D154" s="261" t="s">
        <v>3</v>
      </c>
      <c r="E154" s="261" t="s">
        <v>528</v>
      </c>
      <c r="F154" s="261"/>
      <c r="G154" s="316" t="s">
        <v>515</v>
      </c>
      <c r="H154" s="323"/>
      <c r="I154" s="323"/>
      <c r="J154" s="317"/>
      <c r="K154" s="261" t="s">
        <v>394</v>
      </c>
    </row>
    <row r="155" spans="1:11" s="33" customFormat="1" ht="36">
      <c r="A155" s="75" t="s">
        <v>478</v>
      </c>
      <c r="B155" s="261"/>
      <c r="C155" s="261"/>
      <c r="D155" s="261"/>
      <c r="E155" s="124" t="s">
        <v>392</v>
      </c>
      <c r="F155" s="124" t="s">
        <v>391</v>
      </c>
      <c r="G155" s="3" t="s">
        <v>516</v>
      </c>
      <c r="H155" s="3" t="s">
        <v>517</v>
      </c>
      <c r="I155" s="3" t="s">
        <v>396</v>
      </c>
      <c r="J155" s="3" t="s">
        <v>391</v>
      </c>
      <c r="K155" s="261"/>
    </row>
    <row r="156" spans="1:212" s="14" customFormat="1" ht="85.5" customHeight="1">
      <c r="A156" s="270"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71"/>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71"/>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71"/>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71"/>
      <c r="B160" s="125" t="s">
        <v>162</v>
      </c>
      <c r="C160" s="125" t="s">
        <v>163</v>
      </c>
      <c r="D160" s="4" t="s">
        <v>164</v>
      </c>
      <c r="E160" s="70" t="s">
        <v>441</v>
      </c>
      <c r="F160" s="126" t="s">
        <v>466</v>
      </c>
      <c r="G160" s="134">
        <v>0</v>
      </c>
      <c r="H160" s="132">
        <v>1</v>
      </c>
      <c r="I160" s="131"/>
      <c r="J160" s="131"/>
      <c r="K160" s="126" t="s">
        <v>158</v>
      </c>
    </row>
    <row r="161" spans="1:11" ht="120">
      <c r="A161" s="271"/>
      <c r="B161" s="71" t="s">
        <v>165</v>
      </c>
      <c r="C161" s="72" t="s">
        <v>166</v>
      </c>
      <c r="D161" s="4" t="s">
        <v>167</v>
      </c>
      <c r="E161" s="134">
        <v>3</v>
      </c>
      <c r="F161" s="126" t="s">
        <v>608</v>
      </c>
      <c r="G161" s="134">
        <v>0</v>
      </c>
      <c r="H161" s="134">
        <v>3</v>
      </c>
      <c r="I161" s="131"/>
      <c r="J161" s="131"/>
      <c r="K161" s="55" t="s">
        <v>168</v>
      </c>
    </row>
    <row r="162" spans="1:11" ht="108">
      <c r="A162" s="271"/>
      <c r="B162" s="71" t="s">
        <v>169</v>
      </c>
      <c r="C162" s="72" t="s">
        <v>170</v>
      </c>
      <c r="D162" s="4" t="s">
        <v>171</v>
      </c>
      <c r="E162" s="134">
        <v>1</v>
      </c>
      <c r="F162" s="126" t="s">
        <v>442</v>
      </c>
      <c r="G162" s="134">
        <v>0</v>
      </c>
      <c r="H162" s="134">
        <v>1</v>
      </c>
      <c r="I162" s="131"/>
      <c r="J162" s="131"/>
      <c r="K162" s="55" t="s">
        <v>103</v>
      </c>
    </row>
    <row r="163" spans="1:11" ht="108">
      <c r="A163" s="286" t="s">
        <v>439</v>
      </c>
      <c r="B163" s="73" t="s">
        <v>341</v>
      </c>
      <c r="C163" s="133" t="s">
        <v>172</v>
      </c>
      <c r="D163" s="4" t="s">
        <v>173</v>
      </c>
      <c r="E163" s="134">
        <v>1</v>
      </c>
      <c r="F163" s="131" t="s">
        <v>512</v>
      </c>
      <c r="G163" s="134">
        <v>0</v>
      </c>
      <c r="H163" s="134">
        <v>1</v>
      </c>
      <c r="I163" s="98"/>
      <c r="J163" s="98"/>
      <c r="K163" s="55" t="s">
        <v>174</v>
      </c>
    </row>
    <row r="164" spans="1:212" ht="56.25" customHeight="1">
      <c r="A164" s="286"/>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86"/>
      <c r="B165" s="126" t="s">
        <v>617</v>
      </c>
      <c r="C165" s="125" t="s">
        <v>618</v>
      </c>
      <c r="D165" s="4" t="s">
        <v>177</v>
      </c>
      <c r="E165" s="4">
        <v>1</v>
      </c>
      <c r="F165" s="125" t="s">
        <v>622</v>
      </c>
      <c r="G165" s="134">
        <v>0</v>
      </c>
      <c r="H165" s="134">
        <v>1</v>
      </c>
      <c r="I165" s="98"/>
      <c r="J165" s="98"/>
      <c r="K165" s="55" t="s">
        <v>178</v>
      </c>
    </row>
    <row r="166" spans="1:11" ht="216" customHeight="1">
      <c r="A166" s="286"/>
      <c r="B166" s="296" t="s">
        <v>179</v>
      </c>
      <c r="C166" s="295" t="s">
        <v>180</v>
      </c>
      <c r="D166" s="4" t="s">
        <v>176</v>
      </c>
      <c r="E166" s="4" t="s">
        <v>620</v>
      </c>
      <c r="F166" s="126" t="s">
        <v>699</v>
      </c>
      <c r="G166" s="134">
        <v>0</v>
      </c>
      <c r="H166" s="132">
        <v>1</v>
      </c>
      <c r="I166" s="125"/>
      <c r="J166" s="125"/>
      <c r="K166" s="55" t="s">
        <v>621</v>
      </c>
    </row>
    <row r="167" spans="1:11" ht="132.75" customHeight="1">
      <c r="A167" s="286"/>
      <c r="B167" s="296"/>
      <c r="C167" s="295"/>
      <c r="D167" s="4" t="s">
        <v>176</v>
      </c>
      <c r="E167" s="4" t="s">
        <v>510</v>
      </c>
      <c r="F167" s="126" t="s">
        <v>619</v>
      </c>
      <c r="G167" s="134">
        <v>0</v>
      </c>
      <c r="H167" s="132">
        <v>1</v>
      </c>
      <c r="I167" s="125"/>
      <c r="J167" s="125"/>
      <c r="K167" s="55" t="s">
        <v>621</v>
      </c>
    </row>
    <row r="168" spans="1:11" ht="120">
      <c r="A168" s="286"/>
      <c r="B168" s="74" t="s">
        <v>181</v>
      </c>
      <c r="C168" s="125" t="s">
        <v>182</v>
      </c>
      <c r="D168" s="4" t="s">
        <v>507</v>
      </c>
      <c r="E168" s="4">
        <v>1</v>
      </c>
      <c r="F168" s="126" t="s">
        <v>509</v>
      </c>
      <c r="G168" s="134">
        <v>0</v>
      </c>
      <c r="H168" s="134">
        <v>1</v>
      </c>
      <c r="I168" s="98"/>
      <c r="J168" s="98"/>
      <c r="K168" s="55" t="s">
        <v>508</v>
      </c>
    </row>
    <row r="169" spans="1:11" ht="144">
      <c r="A169" s="286"/>
      <c r="B169" s="125" t="s">
        <v>183</v>
      </c>
      <c r="C169" s="125" t="s">
        <v>184</v>
      </c>
      <c r="D169" s="4" t="s">
        <v>176</v>
      </c>
      <c r="E169" s="4" t="s">
        <v>419</v>
      </c>
      <c r="F169" s="126" t="s">
        <v>444</v>
      </c>
      <c r="G169" s="134">
        <v>0</v>
      </c>
      <c r="H169" s="132" t="s">
        <v>510</v>
      </c>
      <c r="I169" s="126"/>
      <c r="J169" s="126"/>
      <c r="K169" s="55" t="s">
        <v>174</v>
      </c>
    </row>
    <row r="170" spans="1:11" ht="60">
      <c r="A170" s="286"/>
      <c r="B170" s="125" t="s">
        <v>185</v>
      </c>
      <c r="C170" s="125" t="s">
        <v>186</v>
      </c>
      <c r="D170" s="125" t="s">
        <v>187</v>
      </c>
      <c r="E170" s="125">
        <v>1</v>
      </c>
      <c r="F170" s="126" t="s">
        <v>700</v>
      </c>
      <c r="G170" s="134">
        <v>0</v>
      </c>
      <c r="H170" s="134">
        <v>1</v>
      </c>
      <c r="I170" s="98"/>
      <c r="J170" s="98"/>
      <c r="K170" s="55" t="s">
        <v>174</v>
      </c>
    </row>
    <row r="171" spans="1:11" ht="48">
      <c r="A171" s="286"/>
      <c r="B171" s="125" t="s">
        <v>188</v>
      </c>
      <c r="C171" s="126" t="s">
        <v>189</v>
      </c>
      <c r="D171" s="125" t="s">
        <v>190</v>
      </c>
      <c r="E171" s="125" t="s">
        <v>436</v>
      </c>
      <c r="F171" s="126" t="s">
        <v>445</v>
      </c>
      <c r="G171" s="134">
        <v>0</v>
      </c>
      <c r="H171" s="125" t="s">
        <v>436</v>
      </c>
      <c r="I171" s="126"/>
      <c r="J171" s="126"/>
      <c r="K171" s="55" t="s">
        <v>174</v>
      </c>
    </row>
    <row r="172" spans="1:11" ht="36">
      <c r="A172" s="286"/>
      <c r="B172" s="125" t="s">
        <v>191</v>
      </c>
      <c r="C172" s="125" t="s">
        <v>192</v>
      </c>
      <c r="D172" s="71" t="s">
        <v>193</v>
      </c>
      <c r="E172" s="71">
        <v>1</v>
      </c>
      <c r="F172" s="126" t="s">
        <v>447</v>
      </c>
      <c r="G172" s="134">
        <v>0</v>
      </c>
      <c r="H172" s="134">
        <v>1</v>
      </c>
      <c r="I172" s="126"/>
      <c r="J172" s="126"/>
      <c r="K172" s="55" t="s">
        <v>174</v>
      </c>
    </row>
    <row r="173" spans="1:11" ht="48">
      <c r="A173" s="286"/>
      <c r="B173" s="125" t="s">
        <v>194</v>
      </c>
      <c r="C173" s="125" t="s">
        <v>195</v>
      </c>
      <c r="D173" s="126" t="s">
        <v>196</v>
      </c>
      <c r="E173" s="126">
        <v>1</v>
      </c>
      <c r="F173" s="74" t="s">
        <v>609</v>
      </c>
      <c r="G173" s="131">
        <v>0</v>
      </c>
      <c r="H173" s="131">
        <v>1</v>
      </c>
      <c r="I173" s="126"/>
      <c r="J173" s="126"/>
      <c r="K173" s="55" t="s">
        <v>174</v>
      </c>
    </row>
    <row r="174" spans="1:11" ht="36">
      <c r="A174" s="286" t="s">
        <v>197</v>
      </c>
      <c r="B174" s="26" t="s">
        <v>198</v>
      </c>
      <c r="C174" s="125" t="s">
        <v>199</v>
      </c>
      <c r="D174" s="126" t="s">
        <v>200</v>
      </c>
      <c r="E174" s="126" t="s">
        <v>572</v>
      </c>
      <c r="F174" s="133"/>
      <c r="G174" s="131">
        <v>0</v>
      </c>
      <c r="H174" s="132">
        <v>1</v>
      </c>
      <c r="I174" s="131"/>
      <c r="J174" s="131"/>
      <c r="K174" s="55" t="s">
        <v>201</v>
      </c>
    </row>
    <row r="175" spans="1:11" ht="60">
      <c r="A175" s="271"/>
      <c r="B175" s="125" t="s">
        <v>202</v>
      </c>
      <c r="C175" s="125" t="s">
        <v>203</v>
      </c>
      <c r="D175" s="125" t="s">
        <v>176</v>
      </c>
      <c r="E175" s="131" t="s">
        <v>422</v>
      </c>
      <c r="F175" s="56" t="s">
        <v>467</v>
      </c>
      <c r="G175" s="131">
        <v>0</v>
      </c>
      <c r="H175" s="19">
        <v>1</v>
      </c>
      <c r="I175" s="98"/>
      <c r="J175" s="98"/>
      <c r="K175" s="55" t="s">
        <v>168</v>
      </c>
    </row>
    <row r="176" spans="1:11" ht="72">
      <c r="A176" s="271"/>
      <c r="B176" s="72" t="s">
        <v>268</v>
      </c>
      <c r="C176" s="72" t="s">
        <v>271</v>
      </c>
      <c r="D176" s="125" t="s">
        <v>269</v>
      </c>
      <c r="E176" s="125" t="s">
        <v>573</v>
      </c>
      <c r="F176" s="133"/>
      <c r="G176" s="131">
        <v>0</v>
      </c>
      <c r="H176" s="19">
        <v>1</v>
      </c>
      <c r="I176" s="131"/>
      <c r="J176" s="131"/>
      <c r="K176" s="55" t="s">
        <v>204</v>
      </c>
    </row>
    <row r="177" spans="1:11" ht="36">
      <c r="A177" s="271"/>
      <c r="B177" s="126" t="s">
        <v>66</v>
      </c>
      <c r="C177" s="128" t="s">
        <v>67</v>
      </c>
      <c r="D177" s="128" t="s">
        <v>68</v>
      </c>
      <c r="E177" s="42">
        <v>0.8</v>
      </c>
      <c r="F177" s="4" t="s">
        <v>446</v>
      </c>
      <c r="G177" s="66">
        <v>0</v>
      </c>
      <c r="H177" s="27">
        <v>1</v>
      </c>
      <c r="I177" s="27"/>
      <c r="J177" s="27"/>
      <c r="K177" s="126" t="s">
        <v>69</v>
      </c>
    </row>
    <row r="178" spans="1:11" ht="72">
      <c r="A178" s="271"/>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75" t="s">
        <v>86</v>
      </c>
      <c r="B180" s="275"/>
      <c r="C180" s="275"/>
      <c r="D180" s="275"/>
      <c r="E180" s="275"/>
      <c r="F180" s="275"/>
      <c r="G180" s="275"/>
      <c r="H180" s="275"/>
      <c r="I180" s="275"/>
      <c r="J180" s="275"/>
      <c r="K180" s="275"/>
    </row>
    <row r="181" spans="1:11" ht="24" customHeight="1">
      <c r="A181" s="285" t="s">
        <v>87</v>
      </c>
      <c r="B181" s="285"/>
      <c r="C181" s="285"/>
      <c r="D181" s="285"/>
      <c r="E181" s="285"/>
      <c r="F181" s="285"/>
      <c r="G181" s="285"/>
      <c r="H181" s="285"/>
      <c r="I181" s="285"/>
      <c r="J181" s="285"/>
      <c r="K181" s="285"/>
    </row>
    <row r="182" spans="1:11" s="33" customFormat="1" ht="35.25" customHeight="1">
      <c r="A182" s="75" t="s">
        <v>477</v>
      </c>
      <c r="B182" s="261" t="s">
        <v>479</v>
      </c>
      <c r="C182" s="261" t="s">
        <v>514</v>
      </c>
      <c r="D182" s="261" t="s">
        <v>3</v>
      </c>
      <c r="E182" s="261" t="s">
        <v>528</v>
      </c>
      <c r="F182" s="261"/>
      <c r="G182" s="316" t="s">
        <v>515</v>
      </c>
      <c r="H182" s="323"/>
      <c r="I182" s="323"/>
      <c r="J182" s="317"/>
      <c r="K182" s="261" t="s">
        <v>394</v>
      </c>
    </row>
    <row r="183" spans="1:11" s="33" customFormat="1" ht="36">
      <c r="A183" s="75" t="s">
        <v>478</v>
      </c>
      <c r="B183" s="261"/>
      <c r="C183" s="261"/>
      <c r="D183" s="261"/>
      <c r="E183" s="124" t="s">
        <v>392</v>
      </c>
      <c r="F183" s="124" t="s">
        <v>391</v>
      </c>
      <c r="G183" s="3" t="s">
        <v>516</v>
      </c>
      <c r="H183" s="3" t="s">
        <v>517</v>
      </c>
      <c r="I183" s="3" t="s">
        <v>396</v>
      </c>
      <c r="J183" s="3" t="s">
        <v>391</v>
      </c>
      <c r="K183" s="261"/>
    </row>
    <row r="184" spans="1:11" ht="84">
      <c r="A184" s="276" t="s">
        <v>88</v>
      </c>
      <c r="B184" s="125" t="s">
        <v>89</v>
      </c>
      <c r="C184" s="125" t="s">
        <v>90</v>
      </c>
      <c r="D184" s="125" t="s">
        <v>116</v>
      </c>
      <c r="E184" s="82">
        <v>1</v>
      </c>
      <c r="F184" s="83" t="s">
        <v>473</v>
      </c>
      <c r="G184" s="19">
        <v>0.7</v>
      </c>
      <c r="H184" s="82">
        <v>1</v>
      </c>
      <c r="I184" s="82">
        <v>0.5</v>
      </c>
      <c r="J184" s="144" t="s">
        <v>778</v>
      </c>
      <c r="K184" s="129" t="s">
        <v>91</v>
      </c>
    </row>
    <row r="185" spans="1:11" ht="80.25" customHeight="1">
      <c r="A185" s="276"/>
      <c r="B185" s="125" t="s">
        <v>92</v>
      </c>
      <c r="C185" s="125" t="s">
        <v>93</v>
      </c>
      <c r="D185" s="125" t="s">
        <v>94</v>
      </c>
      <c r="E185" s="70" t="s">
        <v>537</v>
      </c>
      <c r="F185" s="84" t="s">
        <v>538</v>
      </c>
      <c r="G185" s="19">
        <v>0</v>
      </c>
      <c r="H185" s="82">
        <v>1</v>
      </c>
      <c r="I185" s="82">
        <v>1</v>
      </c>
      <c r="J185" s="84" t="s">
        <v>779</v>
      </c>
      <c r="K185" s="129" t="s">
        <v>539</v>
      </c>
    </row>
    <row r="186" spans="1:11" ht="88.5" customHeight="1">
      <c r="A186" s="276"/>
      <c r="B186" s="125" t="s">
        <v>95</v>
      </c>
      <c r="C186" s="125" t="s">
        <v>701</v>
      </c>
      <c r="D186" s="125" t="s">
        <v>96</v>
      </c>
      <c r="E186" s="70" t="s">
        <v>540</v>
      </c>
      <c r="F186" s="84" t="s">
        <v>702</v>
      </c>
      <c r="G186" s="19">
        <v>0.1</v>
      </c>
      <c r="H186" s="82">
        <v>1</v>
      </c>
      <c r="I186" s="82">
        <v>0.5</v>
      </c>
      <c r="J186" s="4" t="s">
        <v>780</v>
      </c>
      <c r="K186" s="125" t="s">
        <v>539</v>
      </c>
    </row>
    <row r="187" spans="1:11" ht="84">
      <c r="A187" s="276"/>
      <c r="B187" s="125" t="s">
        <v>97</v>
      </c>
      <c r="C187" s="125" t="s">
        <v>98</v>
      </c>
      <c r="D187" s="125" t="s">
        <v>99</v>
      </c>
      <c r="E187" s="70" t="s">
        <v>449</v>
      </c>
      <c r="F187" s="84" t="s">
        <v>703</v>
      </c>
      <c r="G187" s="19">
        <v>0</v>
      </c>
      <c r="H187" s="82">
        <v>1</v>
      </c>
      <c r="I187" s="82">
        <v>0.5</v>
      </c>
      <c r="J187" s="84" t="s">
        <v>703</v>
      </c>
      <c r="K187" s="125" t="s">
        <v>539</v>
      </c>
    </row>
    <row r="188" spans="1:11" ht="113.25" customHeight="1">
      <c r="A188" s="276"/>
      <c r="B188" s="125" t="s">
        <v>100</v>
      </c>
      <c r="C188" s="125" t="s">
        <v>101</v>
      </c>
      <c r="D188" s="125" t="s">
        <v>102</v>
      </c>
      <c r="E188" s="34" t="s">
        <v>541</v>
      </c>
      <c r="F188" s="85" t="s">
        <v>542</v>
      </c>
      <c r="G188" s="19">
        <v>0</v>
      </c>
      <c r="H188" s="82">
        <v>1</v>
      </c>
      <c r="I188" s="82">
        <v>0.5</v>
      </c>
      <c r="J188" s="144" t="s">
        <v>781</v>
      </c>
      <c r="K188" s="125" t="s">
        <v>103</v>
      </c>
    </row>
    <row r="189" spans="1:11" ht="120" customHeight="1">
      <c r="A189" s="276"/>
      <c r="B189" s="125" t="s">
        <v>104</v>
      </c>
      <c r="C189" s="125" t="s">
        <v>105</v>
      </c>
      <c r="D189" s="125" t="s">
        <v>117</v>
      </c>
      <c r="E189" s="34" t="s">
        <v>417</v>
      </c>
      <c r="F189" s="125" t="s">
        <v>543</v>
      </c>
      <c r="G189" s="19">
        <v>0</v>
      </c>
      <c r="H189" s="82">
        <v>1</v>
      </c>
      <c r="I189" s="82">
        <v>0.5</v>
      </c>
      <c r="J189" s="151" t="s">
        <v>782</v>
      </c>
      <c r="K189" s="125" t="s">
        <v>103</v>
      </c>
    </row>
    <row r="190" spans="1:11" ht="144" customHeight="1">
      <c r="A190" s="276"/>
      <c r="B190" s="125"/>
      <c r="C190" s="125" t="s">
        <v>106</v>
      </c>
      <c r="D190" s="125" t="s">
        <v>107</v>
      </c>
      <c r="E190" s="70" t="s">
        <v>544</v>
      </c>
      <c r="F190" s="125" t="s">
        <v>704</v>
      </c>
      <c r="G190" s="19">
        <v>0</v>
      </c>
      <c r="H190" s="82">
        <v>1</v>
      </c>
      <c r="I190" s="82">
        <v>0</v>
      </c>
      <c r="J190" s="23" t="s">
        <v>783</v>
      </c>
      <c r="K190" s="125" t="s">
        <v>330</v>
      </c>
    </row>
    <row r="191" spans="1:11" ht="128.25" customHeight="1">
      <c r="A191" s="276"/>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76"/>
      <c r="B192" s="262" t="s">
        <v>112</v>
      </c>
      <c r="C192" s="262" t="s">
        <v>113</v>
      </c>
      <c r="D192" s="125" t="s">
        <v>114</v>
      </c>
      <c r="E192" s="66">
        <v>1</v>
      </c>
      <c r="F192" s="125" t="s">
        <v>705</v>
      </c>
      <c r="G192" s="19">
        <v>0</v>
      </c>
      <c r="H192" s="82">
        <v>1</v>
      </c>
      <c r="I192" s="82">
        <v>0.5</v>
      </c>
      <c r="J192" s="144" t="s">
        <v>786</v>
      </c>
      <c r="K192" s="126" t="s">
        <v>545</v>
      </c>
    </row>
    <row r="193" spans="1:11" s="8" customFormat="1" ht="132">
      <c r="A193" s="125"/>
      <c r="B193" s="262"/>
      <c r="C193" s="262"/>
      <c r="D193" s="125" t="s">
        <v>115</v>
      </c>
      <c r="E193" s="27">
        <v>1</v>
      </c>
      <c r="F193" s="86" t="s">
        <v>546</v>
      </c>
      <c r="G193" s="19">
        <v>0</v>
      </c>
      <c r="H193" s="82">
        <v>1</v>
      </c>
      <c r="I193" s="82">
        <v>0.5</v>
      </c>
      <c r="J193" s="158" t="s">
        <v>787</v>
      </c>
      <c r="K193" s="126" t="s">
        <v>474</v>
      </c>
    </row>
    <row r="194" spans="1:11" s="8" customFormat="1" ht="48" customHeight="1">
      <c r="A194" s="281"/>
      <c r="B194" s="126" t="s">
        <v>66</v>
      </c>
      <c r="C194" s="55" t="s">
        <v>67</v>
      </c>
      <c r="D194" s="128" t="s">
        <v>68</v>
      </c>
      <c r="E194" s="82">
        <v>1</v>
      </c>
      <c r="F194" s="86" t="s">
        <v>547</v>
      </c>
      <c r="G194" s="19">
        <v>0</v>
      </c>
      <c r="H194" s="82">
        <v>1</v>
      </c>
      <c r="I194" s="82">
        <v>0.5</v>
      </c>
      <c r="J194" s="159" t="s">
        <v>788</v>
      </c>
      <c r="K194" s="125" t="s">
        <v>103</v>
      </c>
    </row>
    <row r="195" spans="1:11" ht="60">
      <c r="A195" s="281"/>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75" t="s">
        <v>326</v>
      </c>
      <c r="B197" s="275"/>
      <c r="C197" s="275"/>
      <c r="D197" s="275"/>
      <c r="E197" s="275"/>
      <c r="F197" s="275"/>
      <c r="G197" s="275"/>
      <c r="H197" s="275"/>
      <c r="I197" s="275"/>
      <c r="J197" s="275"/>
      <c r="K197" s="275"/>
    </row>
    <row r="198" spans="1:11" s="33" customFormat="1" ht="35.25" customHeight="1">
      <c r="A198" s="46" t="s">
        <v>477</v>
      </c>
      <c r="B198" s="261" t="s">
        <v>479</v>
      </c>
      <c r="C198" s="261" t="s">
        <v>514</v>
      </c>
      <c r="D198" s="261" t="s">
        <v>3</v>
      </c>
      <c r="E198" s="261" t="s">
        <v>528</v>
      </c>
      <c r="F198" s="261"/>
      <c r="G198" s="316" t="s">
        <v>515</v>
      </c>
      <c r="H198" s="323"/>
      <c r="I198" s="323"/>
      <c r="J198" s="317"/>
      <c r="K198" s="261" t="s">
        <v>394</v>
      </c>
    </row>
    <row r="199" spans="1:11" s="33" customFormat="1" ht="36">
      <c r="A199" s="75" t="s">
        <v>478</v>
      </c>
      <c r="B199" s="261"/>
      <c r="C199" s="261"/>
      <c r="D199" s="261"/>
      <c r="E199" s="124" t="s">
        <v>392</v>
      </c>
      <c r="F199" s="124" t="s">
        <v>391</v>
      </c>
      <c r="G199" s="3" t="s">
        <v>516</v>
      </c>
      <c r="H199" s="3" t="s">
        <v>517</v>
      </c>
      <c r="I199" s="3" t="s">
        <v>396</v>
      </c>
      <c r="J199" s="3" t="s">
        <v>391</v>
      </c>
      <c r="K199" s="261"/>
    </row>
    <row r="200" spans="1:11" ht="54" customHeight="1">
      <c r="A200" s="279" t="s">
        <v>242</v>
      </c>
      <c r="B200" s="4" t="s">
        <v>74</v>
      </c>
      <c r="C200" s="125" t="s">
        <v>575</v>
      </c>
      <c r="D200" s="125" t="s">
        <v>576</v>
      </c>
      <c r="E200" s="131">
        <v>1</v>
      </c>
      <c r="F200" s="56" t="s">
        <v>577</v>
      </c>
      <c r="G200" s="131">
        <v>0</v>
      </c>
      <c r="H200" s="131">
        <v>1</v>
      </c>
      <c r="I200" s="131"/>
      <c r="J200" s="131"/>
      <c r="K200" s="54" t="s">
        <v>578</v>
      </c>
    </row>
    <row r="201" spans="1:11" ht="54" customHeight="1">
      <c r="A201" s="280"/>
      <c r="B201" s="125" t="s">
        <v>75</v>
      </c>
      <c r="C201" s="125" t="s">
        <v>118</v>
      </c>
      <c r="D201" s="125" t="s">
        <v>270</v>
      </c>
      <c r="E201" s="132" t="s">
        <v>579</v>
      </c>
      <c r="F201" s="125"/>
      <c r="G201" s="134">
        <v>0</v>
      </c>
      <c r="H201" s="132">
        <v>1</v>
      </c>
      <c r="I201" s="125"/>
      <c r="J201" s="125"/>
      <c r="K201" s="54" t="s">
        <v>578</v>
      </c>
    </row>
    <row r="202" spans="1:11" ht="70.5" customHeight="1">
      <c r="A202" s="280"/>
      <c r="B202" s="125" t="s">
        <v>76</v>
      </c>
      <c r="C202" s="125" t="s">
        <v>77</v>
      </c>
      <c r="D202" s="125" t="s">
        <v>580</v>
      </c>
      <c r="E202" s="132" t="s">
        <v>581</v>
      </c>
      <c r="F202" s="125" t="s">
        <v>582</v>
      </c>
      <c r="G202" s="134">
        <v>0</v>
      </c>
      <c r="H202" s="132">
        <v>1</v>
      </c>
      <c r="I202" s="125"/>
      <c r="J202" s="125"/>
      <c r="K202" s="54" t="s">
        <v>578</v>
      </c>
    </row>
    <row r="203" spans="1:11" ht="52.5" customHeight="1">
      <c r="A203" s="280"/>
      <c r="B203" s="262" t="s">
        <v>119</v>
      </c>
      <c r="C203" s="125" t="s">
        <v>79</v>
      </c>
      <c r="D203" s="125" t="s">
        <v>583</v>
      </c>
      <c r="E203" s="132" t="s">
        <v>584</v>
      </c>
      <c r="F203" s="125" t="s">
        <v>585</v>
      </c>
      <c r="G203" s="134">
        <v>0</v>
      </c>
      <c r="H203" s="132">
        <v>1</v>
      </c>
      <c r="I203" s="132"/>
      <c r="J203" s="132"/>
      <c r="K203" s="54" t="s">
        <v>78</v>
      </c>
    </row>
    <row r="204" spans="1:11" ht="103.5" customHeight="1">
      <c r="A204" s="280"/>
      <c r="B204" s="271"/>
      <c r="C204" s="125" t="s">
        <v>344</v>
      </c>
      <c r="D204" s="125" t="s">
        <v>586</v>
      </c>
      <c r="E204" s="19">
        <f>1000/5000</f>
        <v>0.2</v>
      </c>
      <c r="F204" s="125" t="s">
        <v>587</v>
      </c>
      <c r="G204" s="132">
        <v>0.8</v>
      </c>
      <c r="H204" s="132">
        <v>1</v>
      </c>
      <c r="I204" s="132"/>
      <c r="J204" s="132"/>
      <c r="K204" s="54" t="s">
        <v>78</v>
      </c>
    </row>
    <row r="205" spans="1:11" ht="72">
      <c r="A205" s="280"/>
      <c r="B205" s="125" t="s">
        <v>80</v>
      </c>
      <c r="C205" s="125" t="s">
        <v>81</v>
      </c>
      <c r="D205" s="125" t="s">
        <v>590</v>
      </c>
      <c r="E205" s="132">
        <v>1</v>
      </c>
      <c r="F205" s="125"/>
      <c r="G205" s="134">
        <v>0</v>
      </c>
      <c r="H205" s="132">
        <v>1</v>
      </c>
      <c r="I205" s="132"/>
      <c r="J205" s="132"/>
      <c r="K205" s="54" t="s">
        <v>78</v>
      </c>
    </row>
    <row r="206" spans="1:11" ht="165.75" customHeight="1">
      <c r="A206" s="280"/>
      <c r="B206" s="125" t="s">
        <v>82</v>
      </c>
      <c r="C206" s="125" t="s">
        <v>83</v>
      </c>
      <c r="D206" s="125" t="s">
        <v>588</v>
      </c>
      <c r="E206" s="132">
        <v>1</v>
      </c>
      <c r="F206" s="125" t="s">
        <v>591</v>
      </c>
      <c r="G206" s="134">
        <v>0</v>
      </c>
      <c r="H206" s="132">
        <v>1</v>
      </c>
      <c r="I206" s="125"/>
      <c r="J206" s="125"/>
      <c r="K206" s="54" t="s">
        <v>578</v>
      </c>
    </row>
    <row r="207" spans="1:11" ht="64.5" customHeight="1">
      <c r="A207" s="280"/>
      <c r="B207" s="126" t="s">
        <v>66</v>
      </c>
      <c r="C207" s="128" t="s">
        <v>67</v>
      </c>
      <c r="D207" s="128" t="s">
        <v>68</v>
      </c>
      <c r="E207" s="27">
        <v>0.4</v>
      </c>
      <c r="F207" s="133" t="s">
        <v>589</v>
      </c>
      <c r="G207" s="66">
        <v>0</v>
      </c>
      <c r="H207" s="27">
        <v>1</v>
      </c>
      <c r="I207" s="27"/>
      <c r="J207" s="27"/>
      <c r="K207" s="126" t="s">
        <v>69</v>
      </c>
    </row>
    <row r="208" spans="1:11" ht="59.25" customHeight="1">
      <c r="A208" s="280"/>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97" t="s">
        <v>241</v>
      </c>
      <c r="B210" s="297"/>
      <c r="C210" s="297"/>
      <c r="D210" s="297"/>
      <c r="E210" s="297"/>
      <c r="F210" s="297"/>
      <c r="G210" s="297"/>
      <c r="H210" s="297"/>
      <c r="I210" s="297"/>
      <c r="J210" s="297"/>
      <c r="K210" s="297"/>
    </row>
    <row r="211" spans="1:11" ht="27" customHeight="1">
      <c r="A211" s="282" t="s">
        <v>331</v>
      </c>
      <c r="B211" s="282"/>
      <c r="C211" s="282"/>
      <c r="D211" s="282"/>
      <c r="E211" s="282"/>
      <c r="F211" s="282"/>
      <c r="G211" s="282"/>
      <c r="H211" s="282"/>
      <c r="I211" s="282"/>
      <c r="J211" s="282"/>
      <c r="K211" s="282"/>
    </row>
    <row r="212" spans="1:11" s="33" customFormat="1" ht="35.25" customHeight="1">
      <c r="A212" s="46" t="s">
        <v>477</v>
      </c>
      <c r="B212" s="261" t="s">
        <v>479</v>
      </c>
      <c r="C212" s="261" t="s">
        <v>514</v>
      </c>
      <c r="D212" s="261" t="s">
        <v>3</v>
      </c>
      <c r="E212" s="261" t="s">
        <v>528</v>
      </c>
      <c r="F212" s="261"/>
      <c r="G212" s="316" t="s">
        <v>515</v>
      </c>
      <c r="H212" s="323"/>
      <c r="I212" s="323"/>
      <c r="J212" s="317"/>
      <c r="K212" s="261" t="s">
        <v>394</v>
      </c>
    </row>
    <row r="213" spans="1:11" s="33" customFormat="1" ht="36">
      <c r="A213" s="46" t="s">
        <v>478</v>
      </c>
      <c r="B213" s="261"/>
      <c r="C213" s="261"/>
      <c r="D213" s="261"/>
      <c r="E213" s="124" t="s">
        <v>392</v>
      </c>
      <c r="F213" s="124" t="s">
        <v>391</v>
      </c>
      <c r="G213" s="3" t="s">
        <v>516</v>
      </c>
      <c r="H213" s="3" t="s">
        <v>517</v>
      </c>
      <c r="I213" s="3" t="s">
        <v>396</v>
      </c>
      <c r="J213" s="3" t="s">
        <v>391</v>
      </c>
      <c r="K213" s="261"/>
    </row>
    <row r="214" spans="1:11" ht="96">
      <c r="A214" s="262" t="s">
        <v>242</v>
      </c>
      <c r="B214" s="125" t="s">
        <v>243</v>
      </c>
      <c r="C214" s="125" t="s">
        <v>244</v>
      </c>
      <c r="D214" s="125" t="s">
        <v>245</v>
      </c>
      <c r="E214" s="80" t="s">
        <v>451</v>
      </c>
      <c r="F214" s="125" t="s">
        <v>452</v>
      </c>
      <c r="G214" s="134">
        <v>0</v>
      </c>
      <c r="H214" s="132">
        <v>1</v>
      </c>
      <c r="I214" s="125"/>
      <c r="J214" s="125"/>
      <c r="K214" s="125" t="s">
        <v>246</v>
      </c>
    </row>
    <row r="215" spans="1:11" ht="72">
      <c r="A215" s="274"/>
      <c r="B215" s="125" t="s">
        <v>247</v>
      </c>
      <c r="C215" s="125" t="s">
        <v>248</v>
      </c>
      <c r="D215" s="125" t="s">
        <v>249</v>
      </c>
      <c r="E215" s="132">
        <v>1</v>
      </c>
      <c r="F215" s="125" t="s">
        <v>453</v>
      </c>
      <c r="G215" s="134">
        <v>0</v>
      </c>
      <c r="H215" s="132">
        <v>1</v>
      </c>
      <c r="I215" s="132"/>
      <c r="J215" s="132"/>
      <c r="K215" s="4" t="s">
        <v>127</v>
      </c>
    </row>
    <row r="216" spans="1:11" ht="48">
      <c r="A216" s="274"/>
      <c r="B216" s="125" t="s">
        <v>250</v>
      </c>
      <c r="C216" s="125" t="s">
        <v>251</v>
      </c>
      <c r="D216" s="125" t="s">
        <v>252</v>
      </c>
      <c r="E216" s="132">
        <v>1</v>
      </c>
      <c r="F216" s="125" t="s">
        <v>454</v>
      </c>
      <c r="G216" s="134">
        <v>0</v>
      </c>
      <c r="H216" s="132">
        <v>1</v>
      </c>
      <c r="I216" s="132"/>
      <c r="J216" s="132"/>
      <c r="K216" s="4" t="s">
        <v>253</v>
      </c>
    </row>
    <row r="217" spans="1:11" ht="60">
      <c r="A217" s="274"/>
      <c r="B217" s="125" t="s">
        <v>254</v>
      </c>
      <c r="C217" s="125" t="s">
        <v>255</v>
      </c>
      <c r="D217" s="125" t="s">
        <v>256</v>
      </c>
      <c r="E217" s="81">
        <v>24927184</v>
      </c>
      <c r="F217" s="125" t="s">
        <v>627</v>
      </c>
      <c r="G217" s="134">
        <v>0</v>
      </c>
      <c r="H217" s="132">
        <v>1</v>
      </c>
      <c r="I217" s="81"/>
      <c r="J217" s="81"/>
      <c r="K217" s="4" t="s">
        <v>127</v>
      </c>
    </row>
    <row r="218" spans="1:11" ht="62.25" customHeight="1">
      <c r="A218" s="274"/>
      <c r="B218" s="262" t="s">
        <v>257</v>
      </c>
      <c r="C218" s="125" t="s">
        <v>258</v>
      </c>
      <c r="D218" s="125" t="s">
        <v>259</v>
      </c>
      <c r="E218" s="134">
        <v>220</v>
      </c>
      <c r="F218" s="125" t="s">
        <v>626</v>
      </c>
      <c r="G218" s="134">
        <v>0</v>
      </c>
      <c r="H218" s="132">
        <v>1</v>
      </c>
      <c r="I218" s="125"/>
      <c r="J218" s="125"/>
      <c r="K218" s="4" t="s">
        <v>260</v>
      </c>
    </row>
    <row r="219" spans="1:11" ht="64.5" customHeight="1">
      <c r="A219" s="274"/>
      <c r="B219" s="262"/>
      <c r="C219" s="125" t="s">
        <v>261</v>
      </c>
      <c r="D219" s="125" t="s">
        <v>262</v>
      </c>
      <c r="E219" s="132">
        <v>0.4</v>
      </c>
      <c r="F219" s="125" t="s">
        <v>455</v>
      </c>
      <c r="G219" s="134">
        <v>0</v>
      </c>
      <c r="H219" s="132">
        <v>0.7</v>
      </c>
      <c r="I219" s="132"/>
      <c r="J219" s="132"/>
      <c r="K219" s="4" t="s">
        <v>263</v>
      </c>
    </row>
    <row r="220" spans="1:11" ht="47.25" customHeight="1">
      <c r="A220" s="274"/>
      <c r="B220" s="125" t="s">
        <v>264</v>
      </c>
      <c r="C220" s="125" t="s">
        <v>265</v>
      </c>
      <c r="D220" s="125" t="s">
        <v>266</v>
      </c>
      <c r="E220" s="132">
        <v>0.7</v>
      </c>
      <c r="F220" s="125" t="s">
        <v>456</v>
      </c>
      <c r="G220" s="134">
        <v>0</v>
      </c>
      <c r="H220" s="132">
        <v>0.7</v>
      </c>
      <c r="I220" s="132"/>
      <c r="J220" s="132"/>
      <c r="K220" s="4" t="s">
        <v>267</v>
      </c>
    </row>
    <row r="221" spans="1:11" ht="61.5" customHeight="1">
      <c r="A221" s="274"/>
      <c r="B221" s="126" t="s">
        <v>66</v>
      </c>
      <c r="C221" s="128" t="s">
        <v>67</v>
      </c>
      <c r="D221" s="128" t="s">
        <v>68</v>
      </c>
      <c r="E221" s="27">
        <v>0.5</v>
      </c>
      <c r="F221" s="125" t="s">
        <v>457</v>
      </c>
      <c r="G221" s="66">
        <v>0</v>
      </c>
      <c r="H221" s="27">
        <v>1</v>
      </c>
      <c r="I221" s="27"/>
      <c r="J221" s="27"/>
      <c r="K221" s="126" t="s">
        <v>69</v>
      </c>
    </row>
    <row r="222" spans="1:11" ht="60">
      <c r="A222" s="274"/>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26" t="s">
        <v>670</v>
      </c>
      <c r="B225" s="326"/>
      <c r="C225" s="326"/>
      <c r="D225" s="326"/>
      <c r="E225" s="326"/>
      <c r="F225" s="326"/>
      <c r="G225" s="326"/>
      <c r="H225" s="326"/>
      <c r="I225" s="326"/>
      <c r="J225" s="326"/>
      <c r="K225" s="326"/>
    </row>
    <row r="226" spans="1:11" s="33" customFormat="1" ht="37.5" customHeight="1">
      <c r="A226" s="273" t="s">
        <v>1</v>
      </c>
      <c r="B226" s="261" t="s">
        <v>2</v>
      </c>
      <c r="C226" s="261" t="s">
        <v>527</v>
      </c>
      <c r="D226" s="284" t="s">
        <v>3</v>
      </c>
      <c r="E226" s="261" t="s">
        <v>528</v>
      </c>
      <c r="F226" s="261"/>
      <c r="G226" s="316" t="s">
        <v>515</v>
      </c>
      <c r="H226" s="323"/>
      <c r="I226" s="323"/>
      <c r="J226" s="317"/>
      <c r="K226" s="261" t="s">
        <v>5</v>
      </c>
    </row>
    <row r="227" spans="1:11" s="33" customFormat="1" ht="36">
      <c r="A227" s="273"/>
      <c r="B227" s="261"/>
      <c r="C227" s="261"/>
      <c r="D227" s="284"/>
      <c r="E227" s="124" t="s">
        <v>392</v>
      </c>
      <c r="F227" s="124" t="s">
        <v>391</v>
      </c>
      <c r="G227" s="3" t="s">
        <v>516</v>
      </c>
      <c r="H227" s="3" t="s">
        <v>517</v>
      </c>
      <c r="I227" s="3" t="s">
        <v>396</v>
      </c>
      <c r="J227" s="3" t="s">
        <v>391</v>
      </c>
      <c r="K227" s="261"/>
    </row>
    <row r="228" spans="1:11" ht="391.5" customHeight="1">
      <c r="A228" s="262" t="s">
        <v>120</v>
      </c>
      <c r="B228" s="262" t="s">
        <v>121</v>
      </c>
      <c r="C228" s="262" t="s">
        <v>332</v>
      </c>
      <c r="D228" s="125" t="s">
        <v>122</v>
      </c>
      <c r="E228" s="128" t="s">
        <v>722</v>
      </c>
      <c r="F228" s="137" t="s">
        <v>720</v>
      </c>
      <c r="G228" s="134">
        <v>0</v>
      </c>
      <c r="H228" s="132">
        <v>1</v>
      </c>
      <c r="I228" s="134"/>
      <c r="J228" s="134"/>
      <c r="K228" s="125" t="s">
        <v>123</v>
      </c>
    </row>
    <row r="229" spans="1:11" ht="234" customHeight="1">
      <c r="A229" s="274"/>
      <c r="B229" s="262"/>
      <c r="C229" s="262"/>
      <c r="D229" s="125" t="s">
        <v>468</v>
      </c>
      <c r="E229" s="77">
        <v>86</v>
      </c>
      <c r="F229" s="133" t="s">
        <v>593</v>
      </c>
      <c r="G229" s="77">
        <v>0</v>
      </c>
      <c r="H229" s="131"/>
      <c r="I229" s="134"/>
      <c r="J229" s="134"/>
      <c r="K229" s="125" t="s">
        <v>123</v>
      </c>
    </row>
    <row r="230" spans="1:11" ht="62.25" customHeight="1">
      <c r="A230" s="274"/>
      <c r="B230" s="271"/>
      <c r="C230" s="271"/>
      <c r="D230" s="125" t="s">
        <v>374</v>
      </c>
      <c r="E230" s="77">
        <v>1</v>
      </c>
      <c r="F230" s="133" t="s">
        <v>592</v>
      </c>
      <c r="G230" s="77">
        <v>0</v>
      </c>
      <c r="H230" s="77">
        <v>4</v>
      </c>
      <c r="I230" s="133"/>
      <c r="J230" s="133"/>
      <c r="K230" s="125" t="s">
        <v>123</v>
      </c>
    </row>
    <row r="231" spans="1:11" ht="183.75" customHeight="1">
      <c r="A231" s="274"/>
      <c r="B231" s="271"/>
      <c r="C231" s="271"/>
      <c r="D231" s="125" t="s">
        <v>333</v>
      </c>
      <c r="E231" s="77">
        <v>1</v>
      </c>
      <c r="F231" s="133" t="s">
        <v>721</v>
      </c>
      <c r="G231" s="77">
        <v>0</v>
      </c>
      <c r="H231" s="77">
        <v>1</v>
      </c>
      <c r="I231" s="133"/>
      <c r="J231" s="133"/>
      <c r="K231" s="125" t="s">
        <v>123</v>
      </c>
    </row>
    <row r="232" spans="1:11" ht="58.5" customHeight="1">
      <c r="A232" s="274"/>
      <c r="B232" s="133" t="s">
        <v>66</v>
      </c>
      <c r="C232" s="56" t="s">
        <v>67</v>
      </c>
      <c r="D232" s="56" t="s">
        <v>68</v>
      </c>
      <c r="E232" s="78">
        <v>1</v>
      </c>
      <c r="F232" s="133" t="s">
        <v>460</v>
      </c>
      <c r="G232" s="79">
        <v>0</v>
      </c>
      <c r="H232" s="78">
        <v>1</v>
      </c>
      <c r="I232" s="78"/>
      <c r="J232" s="78"/>
      <c r="K232" s="125" t="s">
        <v>123</v>
      </c>
    </row>
    <row r="233" spans="1:11" ht="120">
      <c r="A233" s="274"/>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60" t="s">
        <v>327</v>
      </c>
      <c r="B236" s="260"/>
      <c r="C236" s="260"/>
      <c r="D236" s="260"/>
      <c r="E236" s="260"/>
      <c r="F236" s="260"/>
      <c r="G236" s="260"/>
      <c r="H236" s="260"/>
      <c r="I236" s="260"/>
      <c r="J236" s="260"/>
      <c r="K236" s="260"/>
    </row>
    <row r="237" spans="1:11" s="33" customFormat="1" ht="35.25" customHeight="1">
      <c r="A237" s="46" t="s">
        <v>477</v>
      </c>
      <c r="B237" s="261" t="s">
        <v>479</v>
      </c>
      <c r="C237" s="261" t="s">
        <v>514</v>
      </c>
      <c r="D237" s="261" t="s">
        <v>3</v>
      </c>
      <c r="E237" s="261" t="s">
        <v>528</v>
      </c>
      <c r="F237" s="261"/>
      <c r="G237" s="316" t="s">
        <v>515</v>
      </c>
      <c r="H237" s="323"/>
      <c r="I237" s="323"/>
      <c r="J237" s="317"/>
      <c r="K237" s="261" t="s">
        <v>394</v>
      </c>
    </row>
    <row r="238" spans="1:11" s="33" customFormat="1" ht="36">
      <c r="A238" s="46" t="s">
        <v>478</v>
      </c>
      <c r="B238" s="261"/>
      <c r="C238" s="261"/>
      <c r="D238" s="261"/>
      <c r="E238" s="124" t="s">
        <v>392</v>
      </c>
      <c r="F238" s="124" t="s">
        <v>391</v>
      </c>
      <c r="G238" s="3" t="s">
        <v>516</v>
      </c>
      <c r="H238" s="3" t="s">
        <v>517</v>
      </c>
      <c r="I238" s="3" t="s">
        <v>396</v>
      </c>
      <c r="J238" s="3" t="s">
        <v>391</v>
      </c>
      <c r="K238" s="261"/>
    </row>
    <row r="239" spans="1:11" ht="65.25" customHeight="1">
      <c r="A239" s="270" t="s">
        <v>84</v>
      </c>
      <c r="B239" s="262" t="s">
        <v>124</v>
      </c>
      <c r="C239" s="262" t="s">
        <v>125</v>
      </c>
      <c r="D239" s="19" t="s">
        <v>126</v>
      </c>
      <c r="E239" s="38">
        <v>179</v>
      </c>
      <c r="F239" s="133" t="s">
        <v>462</v>
      </c>
      <c r="G239" s="131">
        <v>0</v>
      </c>
      <c r="H239" s="131" t="s">
        <v>129</v>
      </c>
      <c r="I239" s="131"/>
      <c r="J239" s="131"/>
      <c r="K239" s="136" t="s">
        <v>127</v>
      </c>
    </row>
    <row r="240" spans="1:11" ht="42" customHeight="1">
      <c r="A240" s="270"/>
      <c r="B240" s="262"/>
      <c r="C240" s="262"/>
      <c r="D240" s="128" t="s">
        <v>128</v>
      </c>
      <c r="E240" s="19">
        <v>1</v>
      </c>
      <c r="F240" s="133" t="s">
        <v>463</v>
      </c>
      <c r="G240" s="131">
        <v>0</v>
      </c>
      <c r="H240" s="19">
        <v>1</v>
      </c>
      <c r="I240" s="19"/>
      <c r="J240" s="19"/>
      <c r="K240" s="136" t="s">
        <v>127</v>
      </c>
    </row>
    <row r="241" spans="1:11" ht="40.5" customHeight="1">
      <c r="A241" s="270"/>
      <c r="B241" s="126" t="s">
        <v>66</v>
      </c>
      <c r="C241" s="128" t="s">
        <v>67</v>
      </c>
      <c r="D241" s="128" t="s">
        <v>68</v>
      </c>
      <c r="E241" s="27">
        <v>1</v>
      </c>
      <c r="F241" s="133" t="s">
        <v>464</v>
      </c>
      <c r="G241" s="66">
        <v>0</v>
      </c>
      <c r="H241" s="27">
        <v>1</v>
      </c>
      <c r="I241" s="27"/>
      <c r="J241" s="27"/>
      <c r="K241" s="136" t="s">
        <v>127</v>
      </c>
    </row>
    <row r="242" spans="1:11" ht="60">
      <c r="A242" s="270"/>
      <c r="B242" s="126" t="s">
        <v>70</v>
      </c>
      <c r="C242" s="128" t="s">
        <v>71</v>
      </c>
      <c r="D242" s="128" t="s">
        <v>72</v>
      </c>
      <c r="E242" s="19">
        <v>1</v>
      </c>
      <c r="F242" s="133" t="s">
        <v>465</v>
      </c>
      <c r="G242" s="66">
        <v>0</v>
      </c>
      <c r="H242" s="27">
        <v>1</v>
      </c>
      <c r="I242" s="27"/>
      <c r="J242" s="27"/>
      <c r="K242" s="136" t="s">
        <v>127</v>
      </c>
    </row>
    <row r="243" spans="8:11" ht="12.75">
      <c r="H243" s="329" t="s">
        <v>657</v>
      </c>
      <c r="I243" s="329"/>
      <c r="J243" s="329"/>
      <c r="K243" s="329"/>
    </row>
    <row r="244" ht="12">
      <c r="A244" s="1" t="s">
        <v>623</v>
      </c>
    </row>
    <row r="248" spans="1:2" ht="12">
      <c r="A248" s="272" t="s">
        <v>714</v>
      </c>
      <c r="B248" s="272"/>
    </row>
    <row r="249" spans="1:2" ht="12">
      <c r="A249" s="269" t="s">
        <v>715</v>
      </c>
      <c r="B249" s="269"/>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V202"/>
  <sheetViews>
    <sheetView tabSelected="1" zoomScale="90" zoomScaleNormal="90" zoomScalePageLayoutView="0" workbookViewId="0" topLeftCell="A56">
      <selection activeCell="H60" sqref="H60"/>
    </sheetView>
  </sheetViews>
  <sheetFormatPr defaultColWidth="11.421875" defaultRowHeight="15"/>
  <cols>
    <col min="1" max="1" width="18.421875" style="24" customWidth="1"/>
    <col min="2" max="2" width="16.28125" style="24" customWidth="1"/>
    <col min="3" max="3" width="19.57421875" style="43" customWidth="1"/>
    <col min="4" max="4" width="17.28125" style="43" customWidth="1"/>
    <col min="5" max="6" width="11.00390625" style="198" customWidth="1"/>
    <col min="7" max="7" width="8.28125" style="198" customWidth="1"/>
    <col min="8" max="8" width="29.7109375" style="198" customWidth="1"/>
    <col min="9" max="9" width="14.140625" style="198" customWidth="1"/>
    <col min="10" max="10" width="28.7109375" style="24" customWidth="1"/>
    <col min="11" max="11" width="44.28125" style="24" customWidth="1"/>
    <col min="12" max="12" width="11.421875" style="24" customWidth="1"/>
    <col min="13" max="13" width="11.421875" style="415" customWidth="1"/>
    <col min="14" max="16384" width="11.421875" style="24" customWidth="1"/>
  </cols>
  <sheetData>
    <row r="1" spans="1:13" ht="33" customHeight="1">
      <c r="A1" s="383"/>
      <c r="B1" s="383"/>
      <c r="C1" s="384" t="s">
        <v>1142</v>
      </c>
      <c r="D1" s="385"/>
      <c r="E1" s="385"/>
      <c r="F1" s="385"/>
      <c r="G1" s="385"/>
      <c r="H1" s="385"/>
      <c r="I1" s="385"/>
      <c r="J1" s="386"/>
      <c r="K1" s="431" t="s">
        <v>1140</v>
      </c>
      <c r="L1" s="431"/>
      <c r="M1" s="431"/>
    </row>
    <row r="2" spans="1:13" ht="33" customHeight="1">
      <c r="A2" s="383"/>
      <c r="B2" s="383"/>
      <c r="C2" s="387" t="s">
        <v>1141</v>
      </c>
      <c r="D2" s="387"/>
      <c r="E2" s="387"/>
      <c r="F2" s="387"/>
      <c r="G2" s="387"/>
      <c r="H2" s="387"/>
      <c r="I2" s="387"/>
      <c r="J2" s="387"/>
      <c r="K2" s="431" t="s">
        <v>1225</v>
      </c>
      <c r="L2" s="431"/>
      <c r="M2" s="431"/>
    </row>
    <row r="3" spans="1:13" ht="39" customHeight="1">
      <c r="A3" s="383"/>
      <c r="B3" s="383"/>
      <c r="C3" s="387" t="s">
        <v>1139</v>
      </c>
      <c r="D3" s="387"/>
      <c r="E3" s="387"/>
      <c r="F3" s="387"/>
      <c r="G3" s="387"/>
      <c r="H3" s="387"/>
      <c r="I3" s="387"/>
      <c r="J3" s="387"/>
      <c r="K3" s="431" t="s">
        <v>1226</v>
      </c>
      <c r="L3" s="431"/>
      <c r="M3" s="431"/>
    </row>
    <row r="4" spans="1:13" ht="32.25" customHeight="1">
      <c r="A4" s="299" t="s">
        <v>1245</v>
      </c>
      <c r="B4" s="299"/>
      <c r="C4" s="299"/>
      <c r="D4" s="299"/>
      <c r="E4" s="299"/>
      <c r="F4" s="299"/>
      <c r="G4" s="299"/>
      <c r="H4" s="299"/>
      <c r="I4" s="299"/>
      <c r="J4" s="299"/>
      <c r="K4" s="299"/>
      <c r="L4" s="299"/>
      <c r="M4" s="299"/>
    </row>
    <row r="5" spans="1:13" ht="21" customHeight="1">
      <c r="A5" s="357" t="s">
        <v>1144</v>
      </c>
      <c r="B5" s="357"/>
      <c r="C5" s="357"/>
      <c r="D5" s="357"/>
      <c r="E5" s="357"/>
      <c r="F5" s="357"/>
      <c r="G5" s="357"/>
      <c r="H5" s="357"/>
      <c r="I5" s="357"/>
      <c r="J5" s="357"/>
      <c r="K5" s="357"/>
      <c r="L5" s="357"/>
      <c r="M5" s="357"/>
    </row>
    <row r="6" spans="1:13" ht="27" customHeight="1">
      <c r="A6" s="357" t="s">
        <v>862</v>
      </c>
      <c r="B6" s="357"/>
      <c r="C6" s="357"/>
      <c r="D6" s="357"/>
      <c r="E6" s="357"/>
      <c r="F6" s="357"/>
      <c r="G6" s="357"/>
      <c r="H6" s="357"/>
      <c r="I6" s="357"/>
      <c r="J6" s="357"/>
      <c r="K6" s="357"/>
      <c r="L6" s="357"/>
      <c r="M6" s="357"/>
    </row>
    <row r="7" spans="1:13" ht="28.5" customHeight="1">
      <c r="A7" s="361" t="s">
        <v>1138</v>
      </c>
      <c r="B7" s="362"/>
      <c r="C7" s="362"/>
      <c r="D7" s="362"/>
      <c r="E7" s="362"/>
      <c r="F7" s="362"/>
      <c r="G7" s="362"/>
      <c r="H7" s="362"/>
      <c r="I7" s="362"/>
      <c r="J7" s="362"/>
      <c r="K7" s="362"/>
      <c r="L7" s="362"/>
      <c r="M7" s="363"/>
    </row>
    <row r="8" spans="1:13" s="211" customFormat="1" ht="33.75" customHeight="1">
      <c r="A8" s="381" t="s">
        <v>860</v>
      </c>
      <c r="B8" s="356" t="s">
        <v>861</v>
      </c>
      <c r="C8" s="356" t="s">
        <v>857</v>
      </c>
      <c r="D8" s="356" t="s">
        <v>859</v>
      </c>
      <c r="E8" s="379" t="s">
        <v>858</v>
      </c>
      <c r="F8" s="380"/>
      <c r="G8" s="356" t="s">
        <v>1143</v>
      </c>
      <c r="H8" s="356"/>
      <c r="I8" s="356" t="s">
        <v>485</v>
      </c>
      <c r="J8" s="356" t="s">
        <v>1186</v>
      </c>
      <c r="K8" s="356"/>
      <c r="L8" s="356" t="s">
        <v>1421</v>
      </c>
      <c r="M8" s="356" t="s">
        <v>1232</v>
      </c>
    </row>
    <row r="9" spans="1:13" s="211" customFormat="1" ht="36.75" customHeight="1">
      <c r="A9" s="382"/>
      <c r="B9" s="356"/>
      <c r="C9" s="356"/>
      <c r="D9" s="356"/>
      <c r="E9" s="430" t="s">
        <v>1028</v>
      </c>
      <c r="F9" s="430" t="s">
        <v>1029</v>
      </c>
      <c r="G9" s="212" t="s">
        <v>396</v>
      </c>
      <c r="H9" s="212" t="s">
        <v>391</v>
      </c>
      <c r="I9" s="356"/>
      <c r="J9" s="252" t="s">
        <v>1187</v>
      </c>
      <c r="K9" s="252" t="s">
        <v>1305</v>
      </c>
      <c r="L9" s="356"/>
      <c r="M9" s="356"/>
    </row>
    <row r="10" spans="1:13" ht="222" customHeight="1">
      <c r="A10" s="263" t="s">
        <v>1080</v>
      </c>
      <c r="B10" s="263" t="s">
        <v>863</v>
      </c>
      <c r="C10" s="263" t="s">
        <v>1215</v>
      </c>
      <c r="D10" s="263" t="s">
        <v>1057</v>
      </c>
      <c r="E10" s="389">
        <v>0</v>
      </c>
      <c r="F10" s="389">
        <v>0.9</v>
      </c>
      <c r="G10" s="389">
        <v>1</v>
      </c>
      <c r="H10" s="226" t="s">
        <v>1246</v>
      </c>
      <c r="I10" s="263" t="s">
        <v>1192</v>
      </c>
      <c r="J10" s="263" t="s">
        <v>1378</v>
      </c>
      <c r="K10" s="263" t="s">
        <v>1422</v>
      </c>
      <c r="L10" s="294">
        <f>(G10+G12)/2</f>
        <v>1</v>
      </c>
      <c r="M10" s="395">
        <v>2</v>
      </c>
    </row>
    <row r="11" spans="1:13" ht="234" customHeight="1">
      <c r="A11" s="349"/>
      <c r="B11" s="349"/>
      <c r="C11" s="349"/>
      <c r="D11" s="349"/>
      <c r="E11" s="390"/>
      <c r="F11" s="390"/>
      <c r="G11" s="390"/>
      <c r="H11" s="226" t="s">
        <v>1428</v>
      </c>
      <c r="I11" s="349"/>
      <c r="J11" s="417"/>
      <c r="K11" s="417"/>
      <c r="L11" s="294"/>
      <c r="M11" s="395"/>
    </row>
    <row r="12" spans="1:13" ht="111.75" customHeight="1">
      <c r="A12" s="226" t="s">
        <v>893</v>
      </c>
      <c r="B12" s="226" t="s">
        <v>1148</v>
      </c>
      <c r="C12" s="221" t="s">
        <v>1049</v>
      </c>
      <c r="D12" s="221" t="s">
        <v>1247</v>
      </c>
      <c r="E12" s="229">
        <v>0</v>
      </c>
      <c r="F12" s="229">
        <v>1</v>
      </c>
      <c r="G12" s="229">
        <v>1</v>
      </c>
      <c r="H12" s="221" t="s">
        <v>1163</v>
      </c>
      <c r="I12" s="221" t="s">
        <v>1192</v>
      </c>
      <c r="J12" s="414"/>
      <c r="K12" s="414"/>
      <c r="L12" s="294"/>
      <c r="M12" s="395"/>
    </row>
    <row r="13" spans="1:13" ht="20.25" customHeight="1">
      <c r="A13" s="358" t="s">
        <v>864</v>
      </c>
      <c r="B13" s="359"/>
      <c r="C13" s="359"/>
      <c r="D13" s="359"/>
      <c r="E13" s="359"/>
      <c r="F13" s="359"/>
      <c r="G13" s="359"/>
      <c r="H13" s="359"/>
      <c r="I13" s="359"/>
      <c r="J13" s="359"/>
      <c r="K13" s="359"/>
      <c r="L13" s="359"/>
      <c r="M13" s="360"/>
    </row>
    <row r="14" spans="1:13" ht="37.5" customHeight="1">
      <c r="A14" s="361" t="s">
        <v>865</v>
      </c>
      <c r="B14" s="362"/>
      <c r="C14" s="362"/>
      <c r="D14" s="362"/>
      <c r="E14" s="362"/>
      <c r="F14" s="362"/>
      <c r="G14" s="362"/>
      <c r="H14" s="362"/>
      <c r="I14" s="362"/>
      <c r="J14" s="362"/>
      <c r="K14" s="362"/>
      <c r="L14" s="362"/>
      <c r="M14" s="363"/>
    </row>
    <row r="15" spans="1:13" s="211" customFormat="1" ht="22.5" customHeight="1">
      <c r="A15" s="381" t="s">
        <v>860</v>
      </c>
      <c r="B15" s="356" t="s">
        <v>861</v>
      </c>
      <c r="C15" s="356" t="s">
        <v>857</v>
      </c>
      <c r="D15" s="356" t="s">
        <v>859</v>
      </c>
      <c r="E15" s="356" t="s">
        <v>858</v>
      </c>
      <c r="F15" s="356"/>
      <c r="G15" s="356" t="s">
        <v>1143</v>
      </c>
      <c r="H15" s="356"/>
      <c r="I15" s="356" t="s">
        <v>485</v>
      </c>
      <c r="J15" s="356" t="s">
        <v>1186</v>
      </c>
      <c r="K15" s="356"/>
      <c r="L15" s="356" t="s">
        <v>1421</v>
      </c>
      <c r="M15" s="356" t="s">
        <v>1232</v>
      </c>
    </row>
    <row r="16" spans="1:13" s="211" customFormat="1" ht="32.25" customHeight="1">
      <c r="A16" s="382"/>
      <c r="B16" s="356"/>
      <c r="C16" s="356"/>
      <c r="D16" s="356"/>
      <c r="E16" s="212" t="s">
        <v>1028</v>
      </c>
      <c r="F16" s="212" t="s">
        <v>1029</v>
      </c>
      <c r="G16" s="212" t="s">
        <v>396</v>
      </c>
      <c r="H16" s="212" t="s">
        <v>391</v>
      </c>
      <c r="I16" s="356"/>
      <c r="J16" s="252" t="s">
        <v>1187</v>
      </c>
      <c r="K16" s="252" t="s">
        <v>1305</v>
      </c>
      <c r="L16" s="356"/>
      <c r="M16" s="356"/>
    </row>
    <row r="17" spans="1:13" ht="222" customHeight="1">
      <c r="A17" s="263" t="s">
        <v>1219</v>
      </c>
      <c r="B17" s="226" t="s">
        <v>866</v>
      </c>
      <c r="C17" s="226" t="s">
        <v>1116</v>
      </c>
      <c r="D17" s="226" t="s">
        <v>1124</v>
      </c>
      <c r="E17" s="228">
        <v>4</v>
      </c>
      <c r="F17" s="19">
        <v>1</v>
      </c>
      <c r="G17" s="19">
        <f>4/4</f>
        <v>1</v>
      </c>
      <c r="H17" s="226" t="s">
        <v>1161</v>
      </c>
      <c r="I17" s="234" t="s">
        <v>867</v>
      </c>
      <c r="J17" s="262" t="s">
        <v>1379</v>
      </c>
      <c r="K17" s="94"/>
      <c r="L17" s="393">
        <f>(G17+G18+G19+G21+G22+G23+G24+G25+G26+G27+G28+G29+G30+G31+G32+G33+G34)/17</f>
        <v>1</v>
      </c>
      <c r="M17" s="395">
        <v>17</v>
      </c>
    </row>
    <row r="18" spans="1:13" ht="187.5" customHeight="1">
      <c r="A18" s="392"/>
      <c r="B18" s="226" t="s">
        <v>868</v>
      </c>
      <c r="C18" s="226" t="s">
        <v>1117</v>
      </c>
      <c r="D18" s="221" t="s">
        <v>1249</v>
      </c>
      <c r="E18" s="231">
        <v>0</v>
      </c>
      <c r="F18" s="19">
        <f>3/3</f>
        <v>1</v>
      </c>
      <c r="G18" s="19">
        <f>3/3</f>
        <v>1</v>
      </c>
      <c r="H18" s="226" t="s">
        <v>1248</v>
      </c>
      <c r="I18" s="221" t="s">
        <v>1216</v>
      </c>
      <c r="J18" s="418"/>
      <c r="K18" s="94"/>
      <c r="L18" s="393"/>
      <c r="M18" s="395"/>
    </row>
    <row r="19" spans="1:13" ht="269.25" customHeight="1">
      <c r="A19" s="392"/>
      <c r="B19" s="263" t="s">
        <v>1118</v>
      </c>
      <c r="C19" s="263" t="s">
        <v>1058</v>
      </c>
      <c r="D19" s="263" t="s">
        <v>1234</v>
      </c>
      <c r="E19" s="353">
        <f>7/7</f>
        <v>1</v>
      </c>
      <c r="F19" s="353">
        <f>7/7</f>
        <v>1</v>
      </c>
      <c r="G19" s="353">
        <f>8/8</f>
        <v>1</v>
      </c>
      <c r="H19" s="239" t="s">
        <v>1250</v>
      </c>
      <c r="I19" s="263" t="s">
        <v>1217</v>
      </c>
      <c r="J19" s="262" t="s">
        <v>1380</v>
      </c>
      <c r="K19" s="94"/>
      <c r="L19" s="393"/>
      <c r="M19" s="395"/>
    </row>
    <row r="20" spans="1:13" ht="249.75" customHeight="1">
      <c r="A20" s="392"/>
      <c r="B20" s="349"/>
      <c r="C20" s="349"/>
      <c r="D20" s="349"/>
      <c r="E20" s="354"/>
      <c r="F20" s="354"/>
      <c r="G20" s="354"/>
      <c r="H20" s="227" t="s">
        <v>1362</v>
      </c>
      <c r="I20" s="349"/>
      <c r="J20" s="418"/>
      <c r="K20" s="94"/>
      <c r="L20" s="393"/>
      <c r="M20" s="395"/>
    </row>
    <row r="21" spans="1:13" ht="91.5" customHeight="1">
      <c r="A21" s="392"/>
      <c r="B21" s="350" t="s">
        <v>1035</v>
      </c>
      <c r="C21" s="262" t="s">
        <v>1059</v>
      </c>
      <c r="D21" s="226" t="s">
        <v>1125</v>
      </c>
      <c r="E21" s="231">
        <v>0</v>
      </c>
      <c r="F21" s="229">
        <f>12/12</f>
        <v>1</v>
      </c>
      <c r="G21" s="229">
        <f>12/12</f>
        <v>1</v>
      </c>
      <c r="H21" s="221" t="s">
        <v>1251</v>
      </c>
      <c r="I21" s="221" t="s">
        <v>1167</v>
      </c>
      <c r="J21" s="263" t="s">
        <v>1381</v>
      </c>
      <c r="K21" s="94"/>
      <c r="L21" s="393"/>
      <c r="M21" s="395"/>
    </row>
    <row r="22" spans="1:13" ht="81.75" customHeight="1">
      <c r="A22" s="392"/>
      <c r="B22" s="351"/>
      <c r="C22" s="262"/>
      <c r="D22" s="226" t="s">
        <v>870</v>
      </c>
      <c r="E22" s="231">
        <v>0</v>
      </c>
      <c r="F22" s="229">
        <f>6/6</f>
        <v>1</v>
      </c>
      <c r="G22" s="229">
        <f>6/6</f>
        <v>1</v>
      </c>
      <c r="H22" s="226" t="s">
        <v>1252</v>
      </c>
      <c r="I22" s="221" t="s">
        <v>1167</v>
      </c>
      <c r="J22" s="408"/>
      <c r="K22" s="94"/>
      <c r="L22" s="393"/>
      <c r="M22" s="395"/>
    </row>
    <row r="23" spans="1:13" ht="111" customHeight="1">
      <c r="A23" s="392"/>
      <c r="B23" s="351"/>
      <c r="C23" s="221" t="s">
        <v>1166</v>
      </c>
      <c r="D23" s="221" t="s">
        <v>871</v>
      </c>
      <c r="E23" s="231">
        <v>0</v>
      </c>
      <c r="F23" s="19">
        <f>16/16</f>
        <v>1</v>
      </c>
      <c r="G23" s="19">
        <f>16/16</f>
        <v>1</v>
      </c>
      <c r="H23" s="226" t="s">
        <v>1253</v>
      </c>
      <c r="I23" s="221" t="s">
        <v>872</v>
      </c>
      <c r="J23" s="408"/>
      <c r="K23" s="94"/>
      <c r="L23" s="393"/>
      <c r="M23" s="395"/>
    </row>
    <row r="24" spans="1:13" ht="135" customHeight="1">
      <c r="A24" s="392"/>
      <c r="B24" s="351"/>
      <c r="C24" s="221" t="s">
        <v>873</v>
      </c>
      <c r="D24" s="221" t="s">
        <v>1168</v>
      </c>
      <c r="E24" s="231">
        <v>0</v>
      </c>
      <c r="F24" s="19">
        <f>14/14</f>
        <v>1</v>
      </c>
      <c r="G24" s="19">
        <f>12/12</f>
        <v>1</v>
      </c>
      <c r="H24" s="226" t="s">
        <v>1254</v>
      </c>
      <c r="I24" s="221" t="s">
        <v>874</v>
      </c>
      <c r="J24" s="408"/>
      <c r="K24" s="94"/>
      <c r="L24" s="393"/>
      <c r="M24" s="395"/>
    </row>
    <row r="25" spans="1:13" ht="114.75" customHeight="1">
      <c r="A25" s="392"/>
      <c r="B25" s="352"/>
      <c r="C25" s="221" t="s">
        <v>1036</v>
      </c>
      <c r="D25" s="221" t="s">
        <v>1256</v>
      </c>
      <c r="E25" s="231">
        <v>0</v>
      </c>
      <c r="F25" s="19">
        <f>1/1</f>
        <v>1</v>
      </c>
      <c r="G25" s="19">
        <f>2/2</f>
        <v>1</v>
      </c>
      <c r="H25" s="226" t="s">
        <v>1255</v>
      </c>
      <c r="I25" s="221" t="s">
        <v>1037</v>
      </c>
      <c r="J25" s="419"/>
      <c r="K25" s="226" t="s">
        <v>1193</v>
      </c>
      <c r="L25" s="393"/>
      <c r="M25" s="395"/>
    </row>
    <row r="26" spans="1:13" ht="197.25" customHeight="1">
      <c r="A26" s="263" t="s">
        <v>893</v>
      </c>
      <c r="B26" s="263" t="s">
        <v>1145</v>
      </c>
      <c r="C26" s="221" t="s">
        <v>1013</v>
      </c>
      <c r="D26" s="221" t="s">
        <v>1038</v>
      </c>
      <c r="E26" s="231">
        <v>0</v>
      </c>
      <c r="F26" s="229">
        <v>1</v>
      </c>
      <c r="G26" s="229">
        <v>1</v>
      </c>
      <c r="H26" s="226" t="s">
        <v>1235</v>
      </c>
      <c r="I26" s="221" t="s">
        <v>1039</v>
      </c>
      <c r="J26" s="263" t="s">
        <v>1388</v>
      </c>
      <c r="K26" s="94"/>
      <c r="L26" s="393"/>
      <c r="M26" s="395"/>
    </row>
    <row r="27" spans="1:13" ht="143.25" customHeight="1">
      <c r="A27" s="392"/>
      <c r="B27" s="392"/>
      <c r="C27" s="221" t="s">
        <v>1040</v>
      </c>
      <c r="D27" s="221" t="s">
        <v>1041</v>
      </c>
      <c r="E27" s="231">
        <v>0</v>
      </c>
      <c r="F27" s="229">
        <v>1</v>
      </c>
      <c r="G27" s="229">
        <f>3/3</f>
        <v>1</v>
      </c>
      <c r="H27" s="213" t="s">
        <v>1218</v>
      </c>
      <c r="I27" s="221" t="s">
        <v>319</v>
      </c>
      <c r="J27" s="417"/>
      <c r="K27" s="94"/>
      <c r="L27" s="393"/>
      <c r="M27" s="395"/>
    </row>
    <row r="28" spans="1:13" ht="78" customHeight="1">
      <c r="A28" s="392"/>
      <c r="B28" s="392"/>
      <c r="C28" s="221" t="s">
        <v>1042</v>
      </c>
      <c r="D28" s="226" t="s">
        <v>1043</v>
      </c>
      <c r="E28" s="231">
        <v>0</v>
      </c>
      <c r="F28" s="229">
        <v>1</v>
      </c>
      <c r="G28" s="229">
        <f>13/13</f>
        <v>1</v>
      </c>
      <c r="H28" s="221" t="s">
        <v>1257</v>
      </c>
      <c r="I28" s="221" t="s">
        <v>1044</v>
      </c>
      <c r="J28" s="417"/>
      <c r="K28" s="94"/>
      <c r="L28" s="393"/>
      <c r="M28" s="395"/>
    </row>
    <row r="29" spans="1:13" ht="262.5" customHeight="1">
      <c r="A29" s="392"/>
      <c r="B29" s="392"/>
      <c r="C29" s="221" t="s">
        <v>1045</v>
      </c>
      <c r="D29" s="221" t="s">
        <v>1046</v>
      </c>
      <c r="E29" s="231">
        <v>0</v>
      </c>
      <c r="F29" s="19">
        <f>1/1</f>
        <v>1</v>
      </c>
      <c r="G29" s="19">
        <f>1/1</f>
        <v>1</v>
      </c>
      <c r="H29" s="221" t="s">
        <v>1363</v>
      </c>
      <c r="I29" s="221" t="s">
        <v>1039</v>
      </c>
      <c r="J29" s="417"/>
      <c r="K29" s="221" t="s">
        <v>1190</v>
      </c>
      <c r="L29" s="393"/>
      <c r="M29" s="395"/>
    </row>
    <row r="30" spans="1:13" ht="69" customHeight="1">
      <c r="A30" s="392"/>
      <c r="B30" s="392"/>
      <c r="C30" s="221" t="s">
        <v>1047</v>
      </c>
      <c r="D30" s="221" t="s">
        <v>1048</v>
      </c>
      <c r="E30" s="231">
        <v>0</v>
      </c>
      <c r="F30" s="229">
        <v>1</v>
      </c>
      <c r="G30" s="229">
        <f>1/1</f>
        <v>1</v>
      </c>
      <c r="H30" s="221" t="s">
        <v>1364</v>
      </c>
      <c r="I30" s="221" t="s">
        <v>1039</v>
      </c>
      <c r="J30" s="417"/>
      <c r="K30" s="94"/>
      <c r="L30" s="393"/>
      <c r="M30" s="395"/>
    </row>
    <row r="31" spans="1:13" ht="93" customHeight="1">
      <c r="A31" s="392"/>
      <c r="B31" s="392"/>
      <c r="C31" s="221" t="s">
        <v>876</v>
      </c>
      <c r="D31" s="221" t="s">
        <v>1191</v>
      </c>
      <c r="E31" s="231">
        <v>0</v>
      </c>
      <c r="F31" s="229">
        <v>1</v>
      </c>
      <c r="G31" s="229">
        <f>14/14</f>
        <v>1</v>
      </c>
      <c r="H31" s="221" t="s">
        <v>1160</v>
      </c>
      <c r="I31" s="221" t="s">
        <v>875</v>
      </c>
      <c r="J31" s="417"/>
      <c r="K31" s="94"/>
      <c r="L31" s="393"/>
      <c r="M31" s="395"/>
    </row>
    <row r="32" spans="1:13" ht="132" customHeight="1">
      <c r="A32" s="392"/>
      <c r="B32" s="392"/>
      <c r="C32" s="226" t="s">
        <v>1073</v>
      </c>
      <c r="D32" s="43" t="s">
        <v>1074</v>
      </c>
      <c r="E32" s="231">
        <v>0</v>
      </c>
      <c r="F32" s="229">
        <v>1</v>
      </c>
      <c r="G32" s="229">
        <f>1/1</f>
        <v>1</v>
      </c>
      <c r="H32" s="250" t="s">
        <v>1194</v>
      </c>
      <c r="I32" s="221" t="s">
        <v>1195</v>
      </c>
      <c r="J32" s="420"/>
      <c r="K32" s="94"/>
      <c r="L32" s="393"/>
      <c r="M32" s="395"/>
    </row>
    <row r="33" spans="1:13" ht="95.25" customHeight="1">
      <c r="A33" s="392"/>
      <c r="B33" s="392"/>
      <c r="C33" s="226" t="s">
        <v>1088</v>
      </c>
      <c r="D33" s="221" t="s">
        <v>1126</v>
      </c>
      <c r="E33" s="231">
        <v>0</v>
      </c>
      <c r="F33" s="229">
        <v>1</v>
      </c>
      <c r="G33" s="229">
        <f>8/8</f>
        <v>1</v>
      </c>
      <c r="H33" s="226" t="s">
        <v>1258</v>
      </c>
      <c r="I33" s="221" t="s">
        <v>875</v>
      </c>
      <c r="J33" s="250" t="s">
        <v>1389</v>
      </c>
      <c r="K33" s="94"/>
      <c r="L33" s="393"/>
      <c r="M33" s="395"/>
    </row>
    <row r="34" spans="1:13" ht="114.75" customHeight="1">
      <c r="A34" s="349"/>
      <c r="B34" s="349"/>
      <c r="C34" s="226" t="s">
        <v>1050</v>
      </c>
      <c r="D34" s="221" t="s">
        <v>1123</v>
      </c>
      <c r="E34" s="231">
        <v>0</v>
      </c>
      <c r="F34" s="229">
        <v>1</v>
      </c>
      <c r="G34" s="229">
        <v>1</v>
      </c>
      <c r="H34" s="221" t="s">
        <v>1259</v>
      </c>
      <c r="I34" s="221" t="s">
        <v>875</v>
      </c>
      <c r="J34" s="250" t="s">
        <v>1390</v>
      </c>
      <c r="K34" s="250" t="s">
        <v>1391</v>
      </c>
      <c r="L34" s="393"/>
      <c r="M34" s="395"/>
    </row>
    <row r="35" spans="1:13" ht="30.75" customHeight="1">
      <c r="A35" s="358" t="s">
        <v>877</v>
      </c>
      <c r="B35" s="359"/>
      <c r="C35" s="359"/>
      <c r="D35" s="359"/>
      <c r="E35" s="359"/>
      <c r="F35" s="359"/>
      <c r="G35" s="359"/>
      <c r="H35" s="359"/>
      <c r="I35" s="359"/>
      <c r="J35" s="359"/>
      <c r="K35" s="359"/>
      <c r="L35" s="359"/>
      <c r="M35" s="360"/>
    </row>
    <row r="36" spans="1:13" s="195" customFormat="1" ht="30" customHeight="1">
      <c r="A36" s="361" t="s">
        <v>878</v>
      </c>
      <c r="B36" s="362"/>
      <c r="C36" s="362"/>
      <c r="D36" s="362"/>
      <c r="E36" s="362"/>
      <c r="F36" s="362"/>
      <c r="G36" s="362"/>
      <c r="H36" s="362"/>
      <c r="I36" s="362"/>
      <c r="J36" s="362"/>
      <c r="K36" s="362"/>
      <c r="L36" s="362"/>
      <c r="M36" s="363"/>
    </row>
    <row r="37" spans="1:13" s="195" customFormat="1" ht="18.75" customHeight="1">
      <c r="A37" s="356" t="s">
        <v>860</v>
      </c>
      <c r="B37" s="356" t="s">
        <v>861</v>
      </c>
      <c r="C37" s="356" t="s">
        <v>857</v>
      </c>
      <c r="D37" s="356" t="s">
        <v>859</v>
      </c>
      <c r="E37" s="365" t="s">
        <v>858</v>
      </c>
      <c r="F37" s="365"/>
      <c r="G37" s="356" t="s">
        <v>1143</v>
      </c>
      <c r="H37" s="356"/>
      <c r="I37" s="356" t="s">
        <v>485</v>
      </c>
      <c r="J37" s="356" t="s">
        <v>1186</v>
      </c>
      <c r="K37" s="356"/>
      <c r="L37" s="356" t="s">
        <v>1421</v>
      </c>
      <c r="M37" s="356" t="s">
        <v>1232</v>
      </c>
    </row>
    <row r="38" spans="1:13" s="196" customFormat="1" ht="31.5" customHeight="1">
      <c r="A38" s="356"/>
      <c r="B38" s="356"/>
      <c r="C38" s="356"/>
      <c r="D38" s="356"/>
      <c r="E38" s="206" t="s">
        <v>1028</v>
      </c>
      <c r="F38" s="206" t="s">
        <v>1029</v>
      </c>
      <c r="G38" s="212" t="s">
        <v>396</v>
      </c>
      <c r="H38" s="212" t="s">
        <v>391</v>
      </c>
      <c r="I38" s="356"/>
      <c r="J38" s="252" t="s">
        <v>1187</v>
      </c>
      <c r="K38" s="252" t="s">
        <v>1305</v>
      </c>
      <c r="L38" s="356"/>
      <c r="M38" s="356"/>
    </row>
    <row r="39" spans="1:13" s="196" customFormat="1" ht="127.5" customHeight="1">
      <c r="A39" s="262" t="s">
        <v>1083</v>
      </c>
      <c r="B39" s="221" t="s">
        <v>7</v>
      </c>
      <c r="C39" s="226" t="s">
        <v>1081</v>
      </c>
      <c r="D39" s="221" t="s">
        <v>1062</v>
      </c>
      <c r="E39" s="231">
        <v>0</v>
      </c>
      <c r="F39" s="210">
        <f>110/110</f>
        <v>1</v>
      </c>
      <c r="G39" s="210">
        <f>112/110</f>
        <v>1.018181818181818</v>
      </c>
      <c r="H39" s="221" t="s">
        <v>1261</v>
      </c>
      <c r="I39" s="226" t="s">
        <v>879</v>
      </c>
      <c r="J39" s="250" t="s">
        <v>1382</v>
      </c>
      <c r="K39" s="228"/>
      <c r="L39" s="394">
        <v>0.71</v>
      </c>
      <c r="M39" s="396">
        <v>18</v>
      </c>
    </row>
    <row r="40" spans="1:13" s="197" customFormat="1" ht="143.25" customHeight="1">
      <c r="A40" s="262"/>
      <c r="B40" s="221" t="s">
        <v>10</v>
      </c>
      <c r="C40" s="226" t="s">
        <v>1082</v>
      </c>
      <c r="D40" s="221" t="s">
        <v>1063</v>
      </c>
      <c r="E40" s="231">
        <v>0</v>
      </c>
      <c r="F40" s="210">
        <f>150/150</f>
        <v>1</v>
      </c>
      <c r="G40" s="210">
        <f>240/150</f>
        <v>1.6</v>
      </c>
      <c r="H40" s="221" t="s">
        <v>1260</v>
      </c>
      <c r="I40" s="226" t="s">
        <v>879</v>
      </c>
      <c r="J40" s="250" t="s">
        <v>1382</v>
      </c>
      <c r="K40" s="217"/>
      <c r="L40" s="394"/>
      <c r="M40" s="396"/>
    </row>
    <row r="41" spans="1:13" ht="130.5" customHeight="1">
      <c r="A41" s="262" t="s">
        <v>1084</v>
      </c>
      <c r="B41" s="221" t="s">
        <v>1060</v>
      </c>
      <c r="C41" s="221" t="s">
        <v>1034</v>
      </c>
      <c r="D41" s="221" t="s">
        <v>1127</v>
      </c>
      <c r="E41" s="228">
        <v>711</v>
      </c>
      <c r="F41" s="210">
        <f>720/720</f>
        <v>1</v>
      </c>
      <c r="G41" s="210">
        <f>783/720</f>
        <v>1.0875</v>
      </c>
      <c r="H41" s="221" t="s">
        <v>1262</v>
      </c>
      <c r="I41" s="226" t="s">
        <v>880</v>
      </c>
      <c r="J41" s="250" t="s">
        <v>1382</v>
      </c>
      <c r="K41" s="248"/>
      <c r="L41" s="394"/>
      <c r="M41" s="396"/>
    </row>
    <row r="42" spans="1:13" ht="93" customHeight="1">
      <c r="A42" s="262"/>
      <c r="B42" s="230" t="s">
        <v>881</v>
      </c>
      <c r="C42" s="35" t="s">
        <v>882</v>
      </c>
      <c r="D42" s="221" t="s">
        <v>1128</v>
      </c>
      <c r="E42" s="228">
        <v>1</v>
      </c>
      <c r="F42" s="19">
        <f>1/1</f>
        <v>1</v>
      </c>
      <c r="G42" s="210">
        <f>1/1</f>
        <v>1</v>
      </c>
      <c r="H42" s="221" t="s">
        <v>1263</v>
      </c>
      <c r="I42" s="226" t="s">
        <v>880</v>
      </c>
      <c r="J42" s="421" t="s">
        <v>1392</v>
      </c>
      <c r="K42" s="94"/>
      <c r="L42" s="394"/>
      <c r="M42" s="396"/>
    </row>
    <row r="43" spans="1:13" ht="102" customHeight="1">
      <c r="A43" s="262"/>
      <c r="B43" s="262" t="s">
        <v>352</v>
      </c>
      <c r="C43" s="221" t="s">
        <v>883</v>
      </c>
      <c r="D43" s="221" t="s">
        <v>1129</v>
      </c>
      <c r="E43" s="228">
        <v>0</v>
      </c>
      <c r="F43" s="19">
        <f>60/60</f>
        <v>1</v>
      </c>
      <c r="G43" s="210">
        <f>32/60</f>
        <v>0.5333333333333333</v>
      </c>
      <c r="H43" s="221" t="s">
        <v>1162</v>
      </c>
      <c r="I43" s="226" t="s">
        <v>793</v>
      </c>
      <c r="J43" s="250" t="s">
        <v>1393</v>
      </c>
      <c r="K43" s="94"/>
      <c r="L43" s="394"/>
      <c r="M43" s="396"/>
    </row>
    <row r="44" spans="1:13" ht="122.25" customHeight="1">
      <c r="A44" s="355"/>
      <c r="B44" s="355"/>
      <c r="C44" s="221" t="s">
        <v>884</v>
      </c>
      <c r="D44" s="221" t="s">
        <v>1130</v>
      </c>
      <c r="E44" s="210">
        <f>(383/709)</f>
        <v>0.5401974612129761</v>
      </c>
      <c r="F44" s="19">
        <v>0.6</v>
      </c>
      <c r="G44" s="214">
        <f>(57+74+60+36+75)/5</f>
        <v>60.4</v>
      </c>
      <c r="H44" s="226" t="s">
        <v>1178</v>
      </c>
      <c r="I44" s="226" t="s">
        <v>885</v>
      </c>
      <c r="J44" s="250" t="s">
        <v>1393</v>
      </c>
      <c r="K44" s="94"/>
      <c r="L44" s="394"/>
      <c r="M44" s="396"/>
    </row>
    <row r="45" spans="1:13" ht="109.5" customHeight="1">
      <c r="A45" s="262" t="s">
        <v>1006</v>
      </c>
      <c r="B45" s="221" t="s">
        <v>1061</v>
      </c>
      <c r="C45" s="221" t="s">
        <v>886</v>
      </c>
      <c r="D45" s="226" t="s">
        <v>1131</v>
      </c>
      <c r="E45" s="228">
        <f>1340</f>
        <v>1340</v>
      </c>
      <c r="F45" s="19">
        <f>1200/1200</f>
        <v>1</v>
      </c>
      <c r="G45" s="210">
        <f>(741+767)/1200</f>
        <v>1.2566666666666666</v>
      </c>
      <c r="H45" s="226" t="s">
        <v>1264</v>
      </c>
      <c r="I45" s="226" t="s">
        <v>880</v>
      </c>
      <c r="J45" s="253" t="s">
        <v>1394</v>
      </c>
      <c r="K45" s="94"/>
      <c r="L45" s="394"/>
      <c r="M45" s="396"/>
    </row>
    <row r="46" spans="1:13" ht="97.5" customHeight="1">
      <c r="A46" s="364"/>
      <c r="B46" s="226" t="s">
        <v>881</v>
      </c>
      <c r="C46" s="35" t="s">
        <v>882</v>
      </c>
      <c r="D46" s="221" t="s">
        <v>1132</v>
      </c>
      <c r="E46" s="231">
        <v>1</v>
      </c>
      <c r="F46" s="19">
        <f>1/1</f>
        <v>1</v>
      </c>
      <c r="G46" s="210">
        <f>1/1</f>
        <v>1</v>
      </c>
      <c r="H46" s="221" t="s">
        <v>1179</v>
      </c>
      <c r="I46" s="226" t="s">
        <v>793</v>
      </c>
      <c r="J46" s="422" t="s">
        <v>1395</v>
      </c>
      <c r="K46" s="94"/>
      <c r="L46" s="394"/>
      <c r="M46" s="396"/>
    </row>
    <row r="47" spans="1:13" ht="102.75" customHeight="1">
      <c r="A47" s="364"/>
      <c r="B47" s="262" t="s">
        <v>352</v>
      </c>
      <c r="C47" s="221" t="s">
        <v>883</v>
      </c>
      <c r="D47" s="221" t="s">
        <v>1133</v>
      </c>
      <c r="E47" s="231">
        <v>0</v>
      </c>
      <c r="F47" s="19">
        <f>72/72</f>
        <v>1</v>
      </c>
      <c r="G47" s="210">
        <v>1</v>
      </c>
      <c r="H47" s="221" t="s">
        <v>1365</v>
      </c>
      <c r="I47" s="226" t="s">
        <v>57</v>
      </c>
      <c r="J47" s="250" t="s">
        <v>1381</v>
      </c>
      <c r="K47" s="94"/>
      <c r="L47" s="394"/>
      <c r="M47" s="396"/>
    </row>
    <row r="48" spans="1:13" ht="138" customHeight="1">
      <c r="A48" s="355"/>
      <c r="B48" s="355"/>
      <c r="C48" s="221" t="s">
        <v>884</v>
      </c>
      <c r="D48" s="226" t="s">
        <v>887</v>
      </c>
      <c r="E48" s="19">
        <v>0.55</v>
      </c>
      <c r="F48" s="19">
        <v>0.6</v>
      </c>
      <c r="G48" s="210">
        <v>0.603</v>
      </c>
      <c r="H48" s="226" t="s">
        <v>1227</v>
      </c>
      <c r="I48" s="226" t="s">
        <v>708</v>
      </c>
      <c r="J48" s="250" t="s">
        <v>1381</v>
      </c>
      <c r="K48" s="94"/>
      <c r="L48" s="394"/>
      <c r="M48" s="396"/>
    </row>
    <row r="49" spans="1:13" ht="176.25" customHeight="1">
      <c r="A49" s="262" t="s">
        <v>1087</v>
      </c>
      <c r="B49" s="262" t="s">
        <v>888</v>
      </c>
      <c r="C49" s="262" t="s">
        <v>889</v>
      </c>
      <c r="D49" s="221" t="s">
        <v>1064</v>
      </c>
      <c r="E49" s="231">
        <v>0</v>
      </c>
      <c r="F49" s="229">
        <v>1</v>
      </c>
      <c r="G49" s="210">
        <f>67/67</f>
        <v>1</v>
      </c>
      <c r="H49" s="238" t="s">
        <v>1265</v>
      </c>
      <c r="I49" s="226" t="s">
        <v>890</v>
      </c>
      <c r="J49" s="250" t="s">
        <v>1382</v>
      </c>
      <c r="K49" s="94"/>
      <c r="L49" s="394"/>
      <c r="M49" s="396"/>
    </row>
    <row r="50" spans="1:13" ht="114.75" customHeight="1">
      <c r="A50" s="262"/>
      <c r="B50" s="262"/>
      <c r="C50" s="262"/>
      <c r="D50" s="221" t="s">
        <v>1085</v>
      </c>
      <c r="E50" s="231">
        <v>0</v>
      </c>
      <c r="F50" s="229">
        <v>0.1</v>
      </c>
      <c r="G50" s="240">
        <f>(288/287)-1</f>
        <v>0.0034843205574912606</v>
      </c>
      <c r="H50" s="227" t="s">
        <v>1396</v>
      </c>
      <c r="I50" s="226" t="s">
        <v>1014</v>
      </c>
      <c r="J50" s="250" t="s">
        <v>1394</v>
      </c>
      <c r="K50" s="242"/>
      <c r="L50" s="394"/>
      <c r="M50" s="396"/>
    </row>
    <row r="51" spans="1:13" ht="141" customHeight="1">
      <c r="A51" s="364"/>
      <c r="B51" s="364"/>
      <c r="C51" s="221" t="s">
        <v>869</v>
      </c>
      <c r="D51" s="221" t="s">
        <v>1086</v>
      </c>
      <c r="E51" s="231">
        <v>0</v>
      </c>
      <c r="F51" s="19">
        <f>4/4</f>
        <v>1</v>
      </c>
      <c r="G51" s="232">
        <f>2/2</f>
        <v>1</v>
      </c>
      <c r="H51" s="226" t="s">
        <v>1220</v>
      </c>
      <c r="I51" s="226" t="s">
        <v>793</v>
      </c>
      <c r="J51" s="250" t="s">
        <v>1398</v>
      </c>
      <c r="K51" s="94"/>
      <c r="L51" s="394"/>
      <c r="M51" s="396"/>
    </row>
    <row r="52" spans="1:13" ht="130.5" customHeight="1">
      <c r="A52" s="262" t="s">
        <v>891</v>
      </c>
      <c r="B52" s="221" t="s">
        <v>61</v>
      </c>
      <c r="C52" s="221" t="s">
        <v>62</v>
      </c>
      <c r="D52" s="221" t="s">
        <v>1267</v>
      </c>
      <c r="E52" s="228">
        <v>0</v>
      </c>
      <c r="F52" s="19">
        <v>1</v>
      </c>
      <c r="G52" s="19">
        <f>351/351</f>
        <v>1</v>
      </c>
      <c r="H52" s="221" t="s">
        <v>1423</v>
      </c>
      <c r="I52" s="226" t="s">
        <v>1015</v>
      </c>
      <c r="J52" s="250" t="s">
        <v>1397</v>
      </c>
      <c r="L52" s="394"/>
      <c r="M52" s="396"/>
    </row>
    <row r="53" spans="1:13" ht="136.5" customHeight="1">
      <c r="A53" s="262"/>
      <c r="B53" s="221" t="s">
        <v>64</v>
      </c>
      <c r="C53" s="221" t="s">
        <v>892</v>
      </c>
      <c r="D53" s="221" t="s">
        <v>1266</v>
      </c>
      <c r="E53" s="228">
        <v>0</v>
      </c>
      <c r="F53" s="19">
        <v>1</v>
      </c>
      <c r="G53" s="19">
        <f>300/300</f>
        <v>1</v>
      </c>
      <c r="H53" s="221" t="s">
        <v>1268</v>
      </c>
      <c r="I53" s="226" t="s">
        <v>1016</v>
      </c>
      <c r="J53" s="250" t="s">
        <v>1399</v>
      </c>
      <c r="K53" s="94"/>
      <c r="L53" s="394"/>
      <c r="M53" s="396"/>
    </row>
    <row r="54" spans="1:13" ht="110.25" customHeight="1">
      <c r="A54" s="262" t="s">
        <v>893</v>
      </c>
      <c r="B54" s="221" t="s">
        <v>1146</v>
      </c>
      <c r="C54" s="226" t="s">
        <v>1088</v>
      </c>
      <c r="D54" s="221" t="s">
        <v>1093</v>
      </c>
      <c r="E54" s="231">
        <v>0</v>
      </c>
      <c r="F54" s="229">
        <v>1</v>
      </c>
      <c r="G54" s="19">
        <f>12/12</f>
        <v>1</v>
      </c>
      <c r="H54" s="221" t="s">
        <v>1366</v>
      </c>
      <c r="I54" s="226" t="s">
        <v>69</v>
      </c>
      <c r="J54" s="250" t="s">
        <v>1340</v>
      </c>
      <c r="K54" s="94"/>
      <c r="L54" s="394"/>
      <c r="M54" s="396"/>
    </row>
    <row r="55" spans="1:13" ht="225" customHeight="1">
      <c r="A55" s="355"/>
      <c r="B55" s="221" t="s">
        <v>1147</v>
      </c>
      <c r="C55" s="226" t="s">
        <v>1072</v>
      </c>
      <c r="D55" s="226" t="s">
        <v>1051</v>
      </c>
      <c r="E55" s="228">
        <v>0</v>
      </c>
      <c r="F55" s="19">
        <v>1</v>
      </c>
      <c r="G55" s="19">
        <f>100%</f>
        <v>1</v>
      </c>
      <c r="H55" s="226" t="s">
        <v>1269</v>
      </c>
      <c r="I55" s="226" t="s">
        <v>69</v>
      </c>
      <c r="J55" s="253" t="s">
        <v>1209</v>
      </c>
      <c r="K55" s="94"/>
      <c r="L55" s="394"/>
      <c r="M55" s="396"/>
    </row>
    <row r="56" spans="1:13" ht="33" customHeight="1">
      <c r="A56" s="358" t="s">
        <v>894</v>
      </c>
      <c r="B56" s="359"/>
      <c r="C56" s="359"/>
      <c r="D56" s="359"/>
      <c r="E56" s="359"/>
      <c r="F56" s="359"/>
      <c r="G56" s="359"/>
      <c r="H56" s="359"/>
      <c r="I56" s="359"/>
      <c r="J56" s="359"/>
      <c r="K56" s="359"/>
      <c r="L56" s="359"/>
      <c r="M56" s="360"/>
    </row>
    <row r="57" spans="1:13" s="195" customFormat="1" ht="30" customHeight="1">
      <c r="A57" s="361" t="s">
        <v>1007</v>
      </c>
      <c r="B57" s="362"/>
      <c r="C57" s="362"/>
      <c r="D57" s="362"/>
      <c r="E57" s="362"/>
      <c r="F57" s="362"/>
      <c r="G57" s="362"/>
      <c r="H57" s="362"/>
      <c r="I57" s="362"/>
      <c r="J57" s="362"/>
      <c r="K57" s="362"/>
      <c r="L57" s="362"/>
      <c r="M57" s="363"/>
    </row>
    <row r="58" spans="1:13" s="195" customFormat="1" ht="18" customHeight="1">
      <c r="A58" s="366" t="s">
        <v>860</v>
      </c>
      <c r="B58" s="356" t="s">
        <v>861</v>
      </c>
      <c r="C58" s="356" t="s">
        <v>857</v>
      </c>
      <c r="D58" s="356" t="s">
        <v>859</v>
      </c>
      <c r="E58" s="365" t="s">
        <v>858</v>
      </c>
      <c r="F58" s="365"/>
      <c r="G58" s="356" t="s">
        <v>1143</v>
      </c>
      <c r="H58" s="356"/>
      <c r="I58" s="356" t="s">
        <v>485</v>
      </c>
      <c r="J58" s="356" t="s">
        <v>1186</v>
      </c>
      <c r="K58" s="356"/>
      <c r="L58" s="356" t="s">
        <v>1421</v>
      </c>
      <c r="M58" s="356" t="s">
        <v>1232</v>
      </c>
    </row>
    <row r="59" spans="1:13" s="208" customFormat="1" ht="30.75" customHeight="1">
      <c r="A59" s="366"/>
      <c r="B59" s="356"/>
      <c r="C59" s="356"/>
      <c r="D59" s="356"/>
      <c r="E59" s="206" t="s">
        <v>1028</v>
      </c>
      <c r="F59" s="206" t="s">
        <v>1029</v>
      </c>
      <c r="G59" s="212" t="s">
        <v>396</v>
      </c>
      <c r="H59" s="212" t="s">
        <v>391</v>
      </c>
      <c r="I59" s="356"/>
      <c r="J59" s="252" t="s">
        <v>1187</v>
      </c>
      <c r="K59" s="252" t="s">
        <v>1305</v>
      </c>
      <c r="L59" s="356"/>
      <c r="M59" s="356"/>
    </row>
    <row r="60" spans="1:13" s="208" customFormat="1" ht="162.75" customHeight="1">
      <c r="A60" s="262" t="s">
        <v>1069</v>
      </c>
      <c r="B60" s="262" t="s">
        <v>895</v>
      </c>
      <c r="C60" s="202" t="s">
        <v>1065</v>
      </c>
      <c r="D60" s="202" t="s">
        <v>1333</v>
      </c>
      <c r="E60" s="201">
        <v>0</v>
      </c>
      <c r="F60" s="16">
        <v>1</v>
      </c>
      <c r="G60" s="19">
        <f>(13507690071/15504678251)</f>
        <v>0.8712009273800183</v>
      </c>
      <c r="H60" s="243" t="s">
        <v>1329</v>
      </c>
      <c r="I60" s="199" t="s">
        <v>213</v>
      </c>
      <c r="J60" s="250" t="s">
        <v>1331</v>
      </c>
      <c r="K60" s="220"/>
      <c r="L60" s="394">
        <f>(G60+G61+G62+G63+G64+G65+G66+G67+G68+G69+G70+G71)/12</f>
        <v>0.7740677838117124</v>
      </c>
      <c r="M60" s="395">
        <v>12</v>
      </c>
    </row>
    <row r="61" spans="1:13" s="208" customFormat="1" ht="126.75" customHeight="1">
      <c r="A61" s="325"/>
      <c r="B61" s="325"/>
      <c r="C61" s="202" t="s">
        <v>896</v>
      </c>
      <c r="D61" s="202" t="s">
        <v>1332</v>
      </c>
      <c r="E61" s="201">
        <v>0</v>
      </c>
      <c r="F61" s="16">
        <v>1</v>
      </c>
      <c r="G61" s="19">
        <f>28622682749/38840564607</f>
        <v>0.7369275662857256</v>
      </c>
      <c r="H61" s="243" t="s">
        <v>1330</v>
      </c>
      <c r="I61" s="199" t="s">
        <v>213</v>
      </c>
      <c r="J61" s="250" t="s">
        <v>1331</v>
      </c>
      <c r="K61" s="220"/>
      <c r="L61" s="394"/>
      <c r="M61" s="395"/>
    </row>
    <row r="62" spans="1:13" s="208" customFormat="1" ht="141" customHeight="1">
      <c r="A62" s="262" t="s">
        <v>893</v>
      </c>
      <c r="B62" s="221" t="s">
        <v>897</v>
      </c>
      <c r="C62" s="202" t="s">
        <v>898</v>
      </c>
      <c r="D62" s="202" t="s">
        <v>1114</v>
      </c>
      <c r="E62" s="201">
        <v>0</v>
      </c>
      <c r="F62" s="16">
        <v>1</v>
      </c>
      <c r="G62" s="19">
        <f>10832467782/16328717492</f>
        <v>0.6633997916435996</v>
      </c>
      <c r="H62" s="243" t="s">
        <v>1334</v>
      </c>
      <c r="I62" s="199" t="s">
        <v>213</v>
      </c>
      <c r="J62" s="250" t="s">
        <v>1331</v>
      </c>
      <c r="K62" s="220"/>
      <c r="L62" s="394"/>
      <c r="M62" s="395"/>
    </row>
    <row r="63" spans="1:13" s="208" customFormat="1" ht="81.75" customHeight="1">
      <c r="A63" s="364"/>
      <c r="B63" s="226" t="s">
        <v>899</v>
      </c>
      <c r="C63" s="202" t="s">
        <v>1066</v>
      </c>
      <c r="D63" s="202" t="s">
        <v>1115</v>
      </c>
      <c r="E63" s="201">
        <v>0</v>
      </c>
      <c r="F63" s="16">
        <v>1</v>
      </c>
      <c r="G63" s="19">
        <f>50693380161/70673960350</f>
        <v>0.7172851204312056</v>
      </c>
      <c r="H63" s="243" t="s">
        <v>1336</v>
      </c>
      <c r="I63" s="199" t="s">
        <v>223</v>
      </c>
      <c r="J63" s="250" t="s">
        <v>1335</v>
      </c>
      <c r="K63" s="220"/>
      <c r="L63" s="394"/>
      <c r="M63" s="395"/>
    </row>
    <row r="64" spans="1:13" s="208" customFormat="1" ht="148.5" customHeight="1">
      <c r="A64" s="364"/>
      <c r="B64" s="226" t="s">
        <v>346</v>
      </c>
      <c r="C64" s="226" t="s">
        <v>900</v>
      </c>
      <c r="D64" s="221" t="s">
        <v>348</v>
      </c>
      <c r="E64" s="203">
        <v>0</v>
      </c>
      <c r="F64" s="19">
        <v>0.5</v>
      </c>
      <c r="G64" s="19">
        <v>0</v>
      </c>
      <c r="H64" s="243"/>
      <c r="I64" s="226" t="s">
        <v>223</v>
      </c>
      <c r="J64" s="250" t="s">
        <v>1338</v>
      </c>
      <c r="K64" s="220"/>
      <c r="L64" s="394"/>
      <c r="M64" s="395"/>
    </row>
    <row r="65" spans="1:13" s="208" customFormat="1" ht="109.5" customHeight="1">
      <c r="A65" s="364"/>
      <c r="B65" s="226" t="s">
        <v>1089</v>
      </c>
      <c r="C65" s="226" t="s">
        <v>1090</v>
      </c>
      <c r="D65" s="221" t="s">
        <v>1017</v>
      </c>
      <c r="E65" s="203">
        <v>0</v>
      </c>
      <c r="F65" s="19">
        <v>1</v>
      </c>
      <c r="G65" s="19">
        <v>1</v>
      </c>
      <c r="H65" s="226" t="s">
        <v>1221</v>
      </c>
      <c r="I65" s="226" t="s">
        <v>901</v>
      </c>
      <c r="J65" s="250" t="s">
        <v>1337</v>
      </c>
      <c r="K65" s="220"/>
      <c r="L65" s="394"/>
      <c r="M65" s="395"/>
    </row>
    <row r="66" spans="1:13" s="208" customFormat="1" ht="99" customHeight="1">
      <c r="A66" s="364"/>
      <c r="B66" s="226" t="s">
        <v>1067</v>
      </c>
      <c r="C66" s="226" t="s">
        <v>1068</v>
      </c>
      <c r="D66" s="226" t="s">
        <v>1134</v>
      </c>
      <c r="E66" s="203">
        <v>1</v>
      </c>
      <c r="F66" s="19">
        <f>1/1</f>
        <v>1</v>
      </c>
      <c r="G66" s="19">
        <v>1</v>
      </c>
      <c r="H66" s="226" t="s">
        <v>1198</v>
      </c>
      <c r="I66" s="226" t="s">
        <v>411</v>
      </c>
      <c r="J66" s="250" t="s">
        <v>1337</v>
      </c>
      <c r="K66" s="220"/>
      <c r="L66" s="394"/>
      <c r="M66" s="395"/>
    </row>
    <row r="67" spans="1:13" ht="118.5" customHeight="1">
      <c r="A67" s="364"/>
      <c r="B67" s="221" t="s">
        <v>902</v>
      </c>
      <c r="C67" s="226" t="s">
        <v>225</v>
      </c>
      <c r="D67" s="226" t="s">
        <v>1091</v>
      </c>
      <c r="E67" s="203">
        <v>0.1</v>
      </c>
      <c r="F67" s="19">
        <v>1</v>
      </c>
      <c r="G67" s="19">
        <v>1</v>
      </c>
      <c r="H67" s="226" t="s">
        <v>1199</v>
      </c>
      <c r="I67" s="226" t="s">
        <v>903</v>
      </c>
      <c r="J67" s="250" t="s">
        <v>1337</v>
      </c>
      <c r="K67" s="94"/>
      <c r="L67" s="394"/>
      <c r="M67" s="395"/>
    </row>
    <row r="68" spans="1:13" ht="105.75" customHeight="1">
      <c r="A68" s="364"/>
      <c r="B68" s="226" t="s">
        <v>228</v>
      </c>
      <c r="C68" s="221" t="s">
        <v>904</v>
      </c>
      <c r="D68" s="221" t="s">
        <v>905</v>
      </c>
      <c r="E68" s="203">
        <v>0</v>
      </c>
      <c r="F68" s="19">
        <f>24/24</f>
        <v>1</v>
      </c>
      <c r="G68" s="19">
        <v>1</v>
      </c>
      <c r="H68" s="226" t="s">
        <v>1367</v>
      </c>
      <c r="I68" s="226" t="s">
        <v>906</v>
      </c>
      <c r="J68" s="250" t="s">
        <v>1337</v>
      </c>
      <c r="K68" s="94"/>
      <c r="L68" s="394"/>
      <c r="M68" s="395"/>
    </row>
    <row r="69" spans="1:13" ht="130.5" customHeight="1">
      <c r="A69" s="364"/>
      <c r="B69" s="226" t="s">
        <v>1119</v>
      </c>
      <c r="C69" s="221" t="s">
        <v>1120</v>
      </c>
      <c r="D69" s="221" t="s">
        <v>1092</v>
      </c>
      <c r="E69" s="203">
        <v>0</v>
      </c>
      <c r="F69" s="19">
        <v>1</v>
      </c>
      <c r="G69" s="19">
        <v>0.3</v>
      </c>
      <c r="H69" s="226" t="s">
        <v>1270</v>
      </c>
      <c r="I69" s="226" t="s">
        <v>223</v>
      </c>
      <c r="J69" s="250" t="s">
        <v>1337</v>
      </c>
      <c r="K69" s="94"/>
      <c r="L69" s="394"/>
      <c r="M69" s="395"/>
    </row>
    <row r="70" spans="1:13" ht="103.5" customHeight="1">
      <c r="A70" s="364"/>
      <c r="B70" s="221" t="s">
        <v>1146</v>
      </c>
      <c r="C70" s="226" t="s">
        <v>1052</v>
      </c>
      <c r="D70" s="221" t="s">
        <v>1135</v>
      </c>
      <c r="E70" s="231">
        <v>0</v>
      </c>
      <c r="F70" s="229">
        <v>1</v>
      </c>
      <c r="G70" s="19">
        <v>1</v>
      </c>
      <c r="H70" s="221" t="s">
        <v>1201</v>
      </c>
      <c r="I70" s="226" t="s">
        <v>69</v>
      </c>
      <c r="J70" s="250" t="s">
        <v>1340</v>
      </c>
      <c r="K70" s="94"/>
      <c r="L70" s="394"/>
      <c r="M70" s="395"/>
    </row>
    <row r="71" spans="1:13" ht="215.25" customHeight="1">
      <c r="A71" s="325"/>
      <c r="B71" s="221" t="s">
        <v>1147</v>
      </c>
      <c r="C71" s="226" t="s">
        <v>1072</v>
      </c>
      <c r="D71" s="226" t="s">
        <v>1051</v>
      </c>
      <c r="E71" s="228">
        <v>0</v>
      </c>
      <c r="F71" s="19">
        <v>1</v>
      </c>
      <c r="G71" s="19">
        <v>1</v>
      </c>
      <c r="H71" s="226" t="s">
        <v>1222</v>
      </c>
      <c r="I71" s="226" t="s">
        <v>69</v>
      </c>
      <c r="J71" s="250" t="s">
        <v>1339</v>
      </c>
      <c r="K71" s="94"/>
      <c r="L71" s="394"/>
      <c r="M71" s="395"/>
    </row>
    <row r="72" spans="1:13" ht="18.75" customHeight="1">
      <c r="A72" s="358" t="s">
        <v>907</v>
      </c>
      <c r="B72" s="359"/>
      <c r="C72" s="359"/>
      <c r="D72" s="359"/>
      <c r="E72" s="359"/>
      <c r="F72" s="359"/>
      <c r="G72" s="359"/>
      <c r="H72" s="359"/>
      <c r="I72" s="359"/>
      <c r="J72" s="359"/>
      <c r="K72" s="359"/>
      <c r="L72" s="359"/>
      <c r="M72" s="360"/>
    </row>
    <row r="73" spans="1:13" ht="34.5" customHeight="1">
      <c r="A73" s="361" t="s">
        <v>908</v>
      </c>
      <c r="B73" s="362"/>
      <c r="C73" s="362"/>
      <c r="D73" s="362"/>
      <c r="E73" s="362"/>
      <c r="F73" s="362"/>
      <c r="G73" s="362"/>
      <c r="H73" s="362"/>
      <c r="I73" s="362"/>
      <c r="J73" s="362"/>
      <c r="K73" s="362"/>
      <c r="L73" s="362"/>
      <c r="M73" s="363"/>
    </row>
    <row r="74" spans="1:13" s="195" customFormat="1" ht="19.5" customHeight="1">
      <c r="A74" s="366" t="s">
        <v>860</v>
      </c>
      <c r="B74" s="356" t="s">
        <v>861</v>
      </c>
      <c r="C74" s="356" t="s">
        <v>857</v>
      </c>
      <c r="D74" s="356" t="s">
        <v>859</v>
      </c>
      <c r="E74" s="365" t="s">
        <v>858</v>
      </c>
      <c r="F74" s="365"/>
      <c r="G74" s="356" t="s">
        <v>1143</v>
      </c>
      <c r="H74" s="356"/>
      <c r="I74" s="356" t="s">
        <v>485</v>
      </c>
      <c r="J74" s="356" t="s">
        <v>1186</v>
      </c>
      <c r="K74" s="356"/>
      <c r="L74" s="356" t="s">
        <v>1421</v>
      </c>
      <c r="M74" s="356" t="s">
        <v>1232</v>
      </c>
    </row>
    <row r="75" spans="1:22" ht="31.5" customHeight="1">
      <c r="A75" s="366"/>
      <c r="B75" s="356"/>
      <c r="C75" s="356"/>
      <c r="D75" s="356"/>
      <c r="E75" s="206" t="s">
        <v>1028</v>
      </c>
      <c r="F75" s="206" t="s">
        <v>1029</v>
      </c>
      <c r="G75" s="212" t="s">
        <v>396</v>
      </c>
      <c r="H75" s="212" t="s">
        <v>391</v>
      </c>
      <c r="I75" s="356"/>
      <c r="J75" s="252" t="s">
        <v>1187</v>
      </c>
      <c r="K75" s="252" t="s">
        <v>1305</v>
      </c>
      <c r="L75" s="356"/>
      <c r="M75" s="356"/>
      <c r="N75" s="43"/>
      <c r="O75" s="43"/>
      <c r="P75" s="43"/>
      <c r="Q75" s="43"/>
      <c r="R75" s="43"/>
      <c r="S75" s="43"/>
      <c r="T75" s="43"/>
      <c r="U75" s="43"/>
      <c r="V75" s="43"/>
    </row>
    <row r="76" spans="1:22" ht="127.5" customHeight="1">
      <c r="A76" s="262" t="s">
        <v>893</v>
      </c>
      <c r="B76" s="350" t="s">
        <v>909</v>
      </c>
      <c r="C76" s="234" t="s">
        <v>910</v>
      </c>
      <c r="D76" s="226" t="s">
        <v>1070</v>
      </c>
      <c r="E76" s="23">
        <v>501</v>
      </c>
      <c r="F76" s="19">
        <f>501/501</f>
        <v>1</v>
      </c>
      <c r="G76" s="19">
        <v>1</v>
      </c>
      <c r="H76" s="226" t="s">
        <v>1368</v>
      </c>
      <c r="I76" s="241" t="s">
        <v>553</v>
      </c>
      <c r="J76" s="368" t="s">
        <v>1341</v>
      </c>
      <c r="K76" s="262"/>
      <c r="L76" s="394">
        <f>(G76+G77+G78+G79+G80+G81+G82+G83+G84+G85+G86)/11</f>
        <v>0.9545454545454546</v>
      </c>
      <c r="M76" s="395">
        <v>11</v>
      </c>
      <c r="N76" s="43"/>
      <c r="O76" s="43"/>
      <c r="P76" s="43"/>
      <c r="Q76" s="43"/>
      <c r="R76" s="43"/>
      <c r="S76" s="43"/>
      <c r="T76" s="43"/>
      <c r="U76" s="43"/>
      <c r="V76" s="43"/>
    </row>
    <row r="77" spans="1:22" ht="87" customHeight="1">
      <c r="A77" s="262"/>
      <c r="B77" s="351"/>
      <c r="C77" s="263" t="s">
        <v>911</v>
      </c>
      <c r="D77" s="226" t="s">
        <v>912</v>
      </c>
      <c r="E77" s="23">
        <v>0</v>
      </c>
      <c r="F77" s="19">
        <v>1</v>
      </c>
      <c r="G77" s="19">
        <v>1</v>
      </c>
      <c r="H77" s="226" t="s">
        <v>1289</v>
      </c>
      <c r="I77" s="226" t="s">
        <v>1020</v>
      </c>
      <c r="J77" s="412"/>
      <c r="K77" s="325"/>
      <c r="L77" s="394"/>
      <c r="M77" s="395"/>
      <c r="N77" s="43"/>
      <c r="O77" s="43"/>
      <c r="P77" s="43"/>
      <c r="Q77" s="43"/>
      <c r="R77" s="43"/>
      <c r="S77" s="43"/>
      <c r="T77" s="43"/>
      <c r="U77" s="43"/>
      <c r="V77" s="43"/>
    </row>
    <row r="78" spans="1:22" ht="104.25" customHeight="1">
      <c r="A78" s="262"/>
      <c r="B78" s="351"/>
      <c r="C78" s="348"/>
      <c r="D78" s="226" t="s">
        <v>913</v>
      </c>
      <c r="E78" s="23">
        <v>0</v>
      </c>
      <c r="F78" s="19">
        <v>1</v>
      </c>
      <c r="G78" s="19">
        <v>1</v>
      </c>
      <c r="H78" s="243" t="s">
        <v>1369</v>
      </c>
      <c r="I78" s="226" t="s">
        <v>1019</v>
      </c>
      <c r="J78" s="412"/>
      <c r="K78" s="325"/>
      <c r="L78" s="394"/>
      <c r="M78" s="395"/>
      <c r="N78" s="43"/>
      <c r="O78" s="43"/>
      <c r="P78" s="43"/>
      <c r="Q78" s="43"/>
      <c r="R78" s="43"/>
      <c r="S78" s="43"/>
      <c r="T78" s="43"/>
      <c r="U78" s="43"/>
      <c r="V78" s="43"/>
    </row>
    <row r="79" spans="1:22" ht="78.75" customHeight="1">
      <c r="A79" s="262"/>
      <c r="B79" s="351"/>
      <c r="C79" s="348"/>
      <c r="D79" s="226" t="s">
        <v>1018</v>
      </c>
      <c r="E79" s="23">
        <v>0</v>
      </c>
      <c r="F79" s="19">
        <v>1</v>
      </c>
      <c r="G79" s="19">
        <v>1</v>
      </c>
      <c r="H79" s="243" t="s">
        <v>1290</v>
      </c>
      <c r="I79" s="226" t="s">
        <v>914</v>
      </c>
      <c r="J79" s="412"/>
      <c r="K79" s="325"/>
      <c r="L79" s="394"/>
      <c r="M79" s="395"/>
      <c r="N79" s="43"/>
      <c r="O79" s="43"/>
      <c r="P79" s="43"/>
      <c r="Q79" s="43"/>
      <c r="R79" s="43"/>
      <c r="S79" s="43"/>
      <c r="T79" s="43"/>
      <c r="U79" s="43"/>
      <c r="V79" s="43"/>
    </row>
    <row r="80" spans="1:22" ht="96" customHeight="1">
      <c r="A80" s="262"/>
      <c r="B80" s="351"/>
      <c r="C80" s="348"/>
      <c r="D80" s="226" t="s">
        <v>915</v>
      </c>
      <c r="E80" s="23">
        <v>0</v>
      </c>
      <c r="F80" s="19">
        <v>1</v>
      </c>
      <c r="G80" s="19">
        <v>1</v>
      </c>
      <c r="H80" s="243" t="s">
        <v>1291</v>
      </c>
      <c r="I80" s="226" t="s">
        <v>916</v>
      </c>
      <c r="J80" s="412"/>
      <c r="K80" s="325"/>
      <c r="L80" s="394"/>
      <c r="M80" s="395"/>
      <c r="N80" s="43"/>
      <c r="O80" s="43"/>
      <c r="P80" s="43"/>
      <c r="Q80" s="43"/>
      <c r="R80" s="43"/>
      <c r="S80" s="43"/>
      <c r="T80" s="43"/>
      <c r="U80" s="43"/>
      <c r="V80" s="43"/>
    </row>
    <row r="81" spans="1:22" ht="74.25" customHeight="1">
      <c r="A81" s="262"/>
      <c r="B81" s="351"/>
      <c r="C81" s="348"/>
      <c r="D81" s="226" t="s">
        <v>917</v>
      </c>
      <c r="E81" s="23">
        <v>0</v>
      </c>
      <c r="F81" s="19">
        <v>1</v>
      </c>
      <c r="G81" s="19">
        <v>1</v>
      </c>
      <c r="H81" s="243" t="s">
        <v>1370</v>
      </c>
      <c r="I81" s="226" t="s">
        <v>553</v>
      </c>
      <c r="J81" s="412"/>
      <c r="K81" s="325"/>
      <c r="L81" s="394"/>
      <c r="M81" s="395"/>
      <c r="N81" s="43"/>
      <c r="O81" s="43"/>
      <c r="P81" s="43"/>
      <c r="Q81" s="43"/>
      <c r="R81" s="43"/>
      <c r="S81" s="43"/>
      <c r="T81" s="43"/>
      <c r="U81" s="43"/>
      <c r="V81" s="43"/>
    </row>
    <row r="82" spans="1:22" ht="74.25" customHeight="1">
      <c r="A82" s="262"/>
      <c r="B82" s="351"/>
      <c r="C82" s="349"/>
      <c r="D82" s="204" t="s">
        <v>1213</v>
      </c>
      <c r="E82" s="23">
        <v>0</v>
      </c>
      <c r="F82" s="210">
        <f>10/10</f>
        <v>1</v>
      </c>
      <c r="G82" s="19">
        <v>1</v>
      </c>
      <c r="H82" s="243" t="s">
        <v>1292</v>
      </c>
      <c r="I82" s="237" t="s">
        <v>916</v>
      </c>
      <c r="J82" s="412"/>
      <c r="K82" s="325"/>
      <c r="L82" s="394"/>
      <c r="M82" s="395"/>
      <c r="N82" s="43"/>
      <c r="O82" s="43"/>
      <c r="P82" s="43"/>
      <c r="Q82" s="43"/>
      <c r="R82" s="43"/>
      <c r="S82" s="43"/>
      <c r="T82" s="43"/>
      <c r="U82" s="43"/>
      <c r="V82" s="43"/>
    </row>
    <row r="83" spans="1:22" ht="70.5" customHeight="1">
      <c r="A83" s="262"/>
      <c r="B83" s="221" t="s">
        <v>554</v>
      </c>
      <c r="C83" s="221" t="s">
        <v>918</v>
      </c>
      <c r="D83" s="221" t="s">
        <v>1136</v>
      </c>
      <c r="E83" s="231">
        <v>0</v>
      </c>
      <c r="F83" s="229">
        <v>1</v>
      </c>
      <c r="G83" s="229">
        <v>1</v>
      </c>
      <c r="H83" s="243" t="s">
        <v>1271</v>
      </c>
      <c r="I83" s="226" t="s">
        <v>557</v>
      </c>
      <c r="J83" s="412"/>
      <c r="K83" s="325"/>
      <c r="L83" s="394"/>
      <c r="M83" s="395"/>
      <c r="N83" s="43"/>
      <c r="O83" s="43"/>
      <c r="P83" s="43"/>
      <c r="Q83" s="43"/>
      <c r="R83" s="43"/>
      <c r="S83" s="43"/>
      <c r="T83" s="43"/>
      <c r="U83" s="43"/>
      <c r="V83" s="43"/>
    </row>
    <row r="84" spans="1:13" ht="159.75" customHeight="1">
      <c r="A84" s="262"/>
      <c r="B84" s="226" t="s">
        <v>565</v>
      </c>
      <c r="C84" s="204" t="s">
        <v>682</v>
      </c>
      <c r="D84" s="226" t="s">
        <v>919</v>
      </c>
      <c r="E84" s="228">
        <v>0</v>
      </c>
      <c r="F84" s="19">
        <v>1</v>
      </c>
      <c r="G84" s="19">
        <v>1</v>
      </c>
      <c r="H84" s="243" t="s">
        <v>1180</v>
      </c>
      <c r="I84" s="226" t="s">
        <v>567</v>
      </c>
      <c r="J84" s="253" t="s">
        <v>1342</v>
      </c>
      <c r="K84" s="226" t="s">
        <v>1181</v>
      </c>
      <c r="L84" s="394"/>
      <c r="M84" s="395"/>
    </row>
    <row r="85" spans="1:13" ht="110.25" customHeight="1">
      <c r="A85" s="262"/>
      <c r="B85" s="221" t="s">
        <v>1146</v>
      </c>
      <c r="C85" s="226" t="s">
        <v>1088</v>
      </c>
      <c r="D85" s="221" t="s">
        <v>1093</v>
      </c>
      <c r="E85" s="231">
        <v>0</v>
      </c>
      <c r="F85" s="229">
        <v>1</v>
      </c>
      <c r="G85" s="229">
        <v>1</v>
      </c>
      <c r="H85" s="226" t="s">
        <v>1272</v>
      </c>
      <c r="I85" s="226" t="s">
        <v>69</v>
      </c>
      <c r="J85" s="250" t="s">
        <v>1325</v>
      </c>
      <c r="K85" s="94"/>
      <c r="L85" s="394"/>
      <c r="M85" s="395"/>
    </row>
    <row r="86" spans="1:13" ht="211.5" customHeight="1">
      <c r="A86" s="355"/>
      <c r="B86" s="221" t="s">
        <v>1147</v>
      </c>
      <c r="C86" s="226" t="s">
        <v>1072</v>
      </c>
      <c r="D86" s="226" t="s">
        <v>1051</v>
      </c>
      <c r="E86" s="246">
        <v>0</v>
      </c>
      <c r="F86" s="19">
        <v>1</v>
      </c>
      <c r="G86" s="19">
        <v>0.5</v>
      </c>
      <c r="H86" s="243" t="s">
        <v>1371</v>
      </c>
      <c r="I86" s="237" t="s">
        <v>1214</v>
      </c>
      <c r="J86" s="216" t="s">
        <v>1343</v>
      </c>
      <c r="K86" s="250" t="s">
        <v>1424</v>
      </c>
      <c r="L86" s="394"/>
      <c r="M86" s="395"/>
    </row>
    <row r="87" spans="1:13" ht="27.75" customHeight="1">
      <c r="A87" s="358" t="s">
        <v>920</v>
      </c>
      <c r="B87" s="359"/>
      <c r="C87" s="359"/>
      <c r="D87" s="359"/>
      <c r="E87" s="359"/>
      <c r="F87" s="359"/>
      <c r="G87" s="359"/>
      <c r="H87" s="359"/>
      <c r="I87" s="359"/>
      <c r="J87" s="359"/>
      <c r="K87" s="359"/>
      <c r="L87" s="359"/>
      <c r="M87" s="360"/>
    </row>
    <row r="88" spans="1:13" s="195" customFormat="1" ht="30" customHeight="1">
      <c r="A88" s="361" t="s">
        <v>293</v>
      </c>
      <c r="B88" s="362"/>
      <c r="C88" s="362"/>
      <c r="D88" s="362"/>
      <c r="E88" s="362"/>
      <c r="F88" s="362"/>
      <c r="G88" s="362"/>
      <c r="H88" s="362"/>
      <c r="I88" s="362"/>
      <c r="J88" s="362"/>
      <c r="K88" s="362"/>
      <c r="L88" s="362"/>
      <c r="M88" s="363"/>
    </row>
    <row r="89" spans="1:13" s="195" customFormat="1" ht="17.25" customHeight="1">
      <c r="A89" s="366" t="s">
        <v>860</v>
      </c>
      <c r="B89" s="356" t="s">
        <v>861</v>
      </c>
      <c r="C89" s="356" t="s">
        <v>857</v>
      </c>
      <c r="D89" s="356" t="s">
        <v>859</v>
      </c>
      <c r="E89" s="365" t="s">
        <v>858</v>
      </c>
      <c r="F89" s="365"/>
      <c r="G89" s="356" t="s">
        <v>1143</v>
      </c>
      <c r="H89" s="356"/>
      <c r="I89" s="356" t="s">
        <v>485</v>
      </c>
      <c r="J89" s="356" t="s">
        <v>1186</v>
      </c>
      <c r="K89" s="356"/>
      <c r="L89" s="356" t="s">
        <v>1421</v>
      </c>
      <c r="M89" s="356" t="s">
        <v>1232</v>
      </c>
    </row>
    <row r="90" spans="1:13" ht="35.25" customHeight="1">
      <c r="A90" s="366"/>
      <c r="B90" s="356"/>
      <c r="C90" s="356"/>
      <c r="D90" s="356"/>
      <c r="E90" s="206" t="s">
        <v>1028</v>
      </c>
      <c r="F90" s="206" t="s">
        <v>1029</v>
      </c>
      <c r="G90" s="212" t="s">
        <v>396</v>
      </c>
      <c r="H90" s="212" t="s">
        <v>391</v>
      </c>
      <c r="I90" s="356"/>
      <c r="J90" s="252" t="s">
        <v>1187</v>
      </c>
      <c r="K90" s="252" t="s">
        <v>1305</v>
      </c>
      <c r="L90" s="356"/>
      <c r="M90" s="356"/>
    </row>
    <row r="91" spans="1:13" ht="96" customHeight="1">
      <c r="A91" s="327" t="s">
        <v>893</v>
      </c>
      <c r="B91" s="263" t="s">
        <v>1282</v>
      </c>
      <c r="C91" s="257" t="s">
        <v>1372</v>
      </c>
      <c r="D91" s="221" t="s">
        <v>1284</v>
      </c>
      <c r="E91" s="255">
        <v>0</v>
      </c>
      <c r="F91" s="255">
        <v>1</v>
      </c>
      <c r="G91" s="256">
        <v>0.83</v>
      </c>
      <c r="H91" s="221" t="s">
        <v>1345</v>
      </c>
      <c r="I91" s="221" t="s">
        <v>1169</v>
      </c>
      <c r="J91" s="263" t="s">
        <v>1196</v>
      </c>
      <c r="K91" s="247"/>
      <c r="L91" s="397">
        <f>(G91+G92+G93+G94+G95+G96+G97+G98+G99+G100+G101+G102)/12</f>
        <v>0.6699999999999999</v>
      </c>
      <c r="M91" s="400">
        <v>12</v>
      </c>
    </row>
    <row r="92" spans="1:13" ht="96.75" customHeight="1">
      <c r="A92" s="413"/>
      <c r="B92" s="378"/>
      <c r="C92" s="263" t="s">
        <v>1283</v>
      </c>
      <c r="D92" s="221" t="s">
        <v>1273</v>
      </c>
      <c r="E92" s="255">
        <v>0.87</v>
      </c>
      <c r="F92" s="255">
        <v>0.8</v>
      </c>
      <c r="G92" s="256">
        <v>0.6</v>
      </c>
      <c r="H92" s="257" t="s">
        <v>1373</v>
      </c>
      <c r="I92" s="221" t="s">
        <v>1169</v>
      </c>
      <c r="J92" s="408"/>
      <c r="K92" s="219"/>
      <c r="L92" s="398"/>
      <c r="M92" s="401"/>
    </row>
    <row r="93" spans="1:13" ht="108" customHeight="1">
      <c r="A93" s="413"/>
      <c r="B93" s="349"/>
      <c r="C93" s="376"/>
      <c r="D93" s="221" t="s">
        <v>1274</v>
      </c>
      <c r="E93" s="255">
        <v>0.8</v>
      </c>
      <c r="F93" s="255">
        <v>0.8</v>
      </c>
      <c r="G93" s="255">
        <v>0.65</v>
      </c>
      <c r="H93" s="257" t="s">
        <v>1374</v>
      </c>
      <c r="I93" s="221" t="s">
        <v>1169</v>
      </c>
      <c r="J93" s="408"/>
      <c r="K93" s="219"/>
      <c r="L93" s="398"/>
      <c r="M93" s="401"/>
    </row>
    <row r="94" spans="1:13" ht="120" customHeight="1">
      <c r="A94" s="413"/>
      <c r="B94" s="221" t="s">
        <v>921</v>
      </c>
      <c r="C94" s="221" t="s">
        <v>922</v>
      </c>
      <c r="D94" s="221" t="s">
        <v>1275</v>
      </c>
      <c r="E94" s="255">
        <v>0.8</v>
      </c>
      <c r="F94" s="255">
        <v>0.9</v>
      </c>
      <c r="G94" s="255">
        <v>0.8</v>
      </c>
      <c r="H94" s="221" t="s">
        <v>1285</v>
      </c>
      <c r="I94" s="221" t="s">
        <v>1170</v>
      </c>
      <c r="J94" s="408"/>
      <c r="K94" s="219"/>
      <c r="L94" s="398"/>
      <c r="M94" s="401"/>
    </row>
    <row r="95" spans="1:13" ht="97.5" customHeight="1">
      <c r="A95" s="413"/>
      <c r="B95" s="221" t="s">
        <v>923</v>
      </c>
      <c r="C95" s="221" t="s">
        <v>280</v>
      </c>
      <c r="D95" s="221" t="s">
        <v>1276</v>
      </c>
      <c r="E95" s="255">
        <v>0.9</v>
      </c>
      <c r="F95" s="255">
        <v>0.9</v>
      </c>
      <c r="G95" s="255">
        <v>0.8</v>
      </c>
      <c r="H95" s="221" t="s">
        <v>1286</v>
      </c>
      <c r="I95" s="221" t="s">
        <v>1171</v>
      </c>
      <c r="J95" s="408"/>
      <c r="K95" s="219"/>
      <c r="L95" s="398"/>
      <c r="M95" s="401"/>
    </row>
    <row r="96" spans="1:13" ht="102.75" customHeight="1">
      <c r="A96" s="413"/>
      <c r="B96" s="221" t="s">
        <v>924</v>
      </c>
      <c r="C96" s="221" t="s">
        <v>925</v>
      </c>
      <c r="D96" s="221" t="s">
        <v>1277</v>
      </c>
      <c r="E96" s="255">
        <v>0.95</v>
      </c>
      <c r="F96" s="255">
        <v>0.95</v>
      </c>
      <c r="G96" s="255">
        <v>0.86</v>
      </c>
      <c r="H96" s="221" t="s">
        <v>1287</v>
      </c>
      <c r="I96" s="221" t="s">
        <v>1171</v>
      </c>
      <c r="J96" s="408"/>
      <c r="K96" s="219"/>
      <c r="L96" s="398"/>
      <c r="M96" s="401"/>
    </row>
    <row r="97" spans="1:13" ht="113.25" customHeight="1">
      <c r="A97" s="413"/>
      <c r="B97" s="221" t="s">
        <v>926</v>
      </c>
      <c r="C97" s="221" t="s">
        <v>927</v>
      </c>
      <c r="D97" s="221" t="s">
        <v>1278</v>
      </c>
      <c r="E97" s="255">
        <v>0</v>
      </c>
      <c r="F97" s="255">
        <v>0.5</v>
      </c>
      <c r="G97" s="255">
        <v>0</v>
      </c>
      <c r="H97" s="221" t="s">
        <v>1375</v>
      </c>
      <c r="I97" s="221" t="s">
        <v>1172</v>
      </c>
      <c r="J97" s="408"/>
      <c r="K97" s="219"/>
      <c r="L97" s="398"/>
      <c r="M97" s="401"/>
    </row>
    <row r="98" spans="1:13" ht="262.5" customHeight="1">
      <c r="A98" s="413"/>
      <c r="B98" s="221" t="s">
        <v>285</v>
      </c>
      <c r="C98" s="221" t="s">
        <v>928</v>
      </c>
      <c r="D98" s="258" t="s">
        <v>1279</v>
      </c>
      <c r="E98" s="255">
        <v>1</v>
      </c>
      <c r="F98" s="255">
        <v>1</v>
      </c>
      <c r="G98" s="255">
        <v>1</v>
      </c>
      <c r="H98" s="72" t="s">
        <v>1376</v>
      </c>
      <c r="I98" s="221" t="s">
        <v>1173</v>
      </c>
      <c r="J98" s="408"/>
      <c r="K98" s="219"/>
      <c r="L98" s="398"/>
      <c r="M98" s="401"/>
    </row>
    <row r="99" spans="1:13" ht="172.5" customHeight="1">
      <c r="A99" s="413"/>
      <c r="B99" s="226" t="s">
        <v>929</v>
      </c>
      <c r="C99" s="72" t="s">
        <v>930</v>
      </c>
      <c r="D99" s="72" t="s">
        <v>1280</v>
      </c>
      <c r="E99" s="255">
        <v>0.6</v>
      </c>
      <c r="F99" s="255">
        <v>0.6</v>
      </c>
      <c r="G99" s="255">
        <v>1</v>
      </c>
      <c r="H99" s="72" t="s">
        <v>1288</v>
      </c>
      <c r="I99" s="221" t="s">
        <v>1174</v>
      </c>
      <c r="J99" s="408"/>
      <c r="K99" s="219"/>
      <c r="L99" s="398"/>
      <c r="M99" s="401"/>
    </row>
    <row r="100" spans="1:13" ht="271.5" customHeight="1">
      <c r="A100" s="413"/>
      <c r="B100" s="221" t="s">
        <v>359</v>
      </c>
      <c r="C100" s="221" t="s">
        <v>428</v>
      </c>
      <c r="D100" s="258" t="s">
        <v>1281</v>
      </c>
      <c r="E100" s="255">
        <v>0.6</v>
      </c>
      <c r="F100" s="255">
        <v>1</v>
      </c>
      <c r="G100" s="255">
        <v>1</v>
      </c>
      <c r="H100" s="243" t="s">
        <v>1377</v>
      </c>
      <c r="I100" s="221" t="s">
        <v>1175</v>
      </c>
      <c r="J100" s="306"/>
      <c r="K100" s="219"/>
      <c r="L100" s="398"/>
      <c r="M100" s="401"/>
    </row>
    <row r="101" spans="1:13" ht="104.25" customHeight="1">
      <c r="A101" s="413"/>
      <c r="B101" s="221" t="s">
        <v>1146</v>
      </c>
      <c r="C101" s="226" t="s">
        <v>1088</v>
      </c>
      <c r="D101" s="221" t="s">
        <v>1093</v>
      </c>
      <c r="E101" s="228">
        <v>0</v>
      </c>
      <c r="F101" s="229">
        <v>0</v>
      </c>
      <c r="G101" s="229">
        <v>0</v>
      </c>
      <c r="H101" s="221" t="s">
        <v>1293</v>
      </c>
      <c r="I101" s="221" t="s">
        <v>69</v>
      </c>
      <c r="J101" s="250" t="s">
        <v>1325</v>
      </c>
      <c r="K101" s="94"/>
      <c r="L101" s="398"/>
      <c r="M101" s="401"/>
    </row>
    <row r="102" spans="1:22" s="45" customFormat="1" ht="218.25" customHeight="1">
      <c r="A102" s="328"/>
      <c r="B102" s="221" t="s">
        <v>1147</v>
      </c>
      <c r="C102" s="226" t="s">
        <v>1072</v>
      </c>
      <c r="D102" s="226" t="s">
        <v>1051</v>
      </c>
      <c r="E102" s="228">
        <v>0</v>
      </c>
      <c r="F102" s="19">
        <v>1</v>
      </c>
      <c r="G102" s="19">
        <v>0.5</v>
      </c>
      <c r="H102" s="221" t="s">
        <v>1223</v>
      </c>
      <c r="I102" s="221" t="s">
        <v>69</v>
      </c>
      <c r="J102" s="253" t="s">
        <v>1344</v>
      </c>
      <c r="K102" s="94"/>
      <c r="L102" s="399"/>
      <c r="M102" s="402"/>
      <c r="N102" s="24"/>
      <c r="O102" s="24"/>
      <c r="P102" s="24"/>
      <c r="Q102" s="24"/>
      <c r="R102" s="24"/>
      <c r="S102" s="24"/>
      <c r="T102" s="24"/>
      <c r="U102" s="24"/>
      <c r="V102" s="24"/>
    </row>
    <row r="103" spans="1:22" s="45" customFormat="1" ht="24" customHeight="1">
      <c r="A103" s="426" t="s">
        <v>931</v>
      </c>
      <c r="B103" s="427"/>
      <c r="C103" s="427"/>
      <c r="D103" s="427"/>
      <c r="E103" s="427"/>
      <c r="F103" s="427"/>
      <c r="G103" s="427"/>
      <c r="H103" s="427"/>
      <c r="I103" s="427"/>
      <c r="J103" s="427"/>
      <c r="K103" s="427"/>
      <c r="L103" s="427"/>
      <c r="M103" s="428"/>
      <c r="N103" s="24"/>
      <c r="O103" s="24"/>
      <c r="P103" s="24"/>
      <c r="Q103" s="24"/>
      <c r="R103" s="24"/>
      <c r="S103" s="24"/>
      <c r="T103" s="24"/>
      <c r="U103" s="24"/>
      <c r="V103" s="24"/>
    </row>
    <row r="104" spans="1:22" s="45" customFormat="1" ht="51.75" customHeight="1">
      <c r="A104" s="361" t="s">
        <v>932</v>
      </c>
      <c r="B104" s="362"/>
      <c r="C104" s="362"/>
      <c r="D104" s="362"/>
      <c r="E104" s="362"/>
      <c r="F104" s="362"/>
      <c r="G104" s="362"/>
      <c r="H104" s="362"/>
      <c r="I104" s="362"/>
      <c r="J104" s="362"/>
      <c r="K104" s="362"/>
      <c r="L104" s="362"/>
      <c r="M104" s="363"/>
      <c r="N104" s="24"/>
      <c r="O104" s="24"/>
      <c r="P104" s="24"/>
      <c r="Q104" s="24"/>
      <c r="R104" s="24"/>
      <c r="S104" s="24"/>
      <c r="T104" s="24"/>
      <c r="U104" s="24"/>
      <c r="V104" s="24"/>
    </row>
    <row r="105" spans="1:13" ht="22.5" customHeight="1">
      <c r="A105" s="324" t="s">
        <v>860</v>
      </c>
      <c r="B105" s="365" t="s">
        <v>861</v>
      </c>
      <c r="C105" s="365" t="s">
        <v>857</v>
      </c>
      <c r="D105" s="365" t="s">
        <v>859</v>
      </c>
      <c r="E105" s="365" t="s">
        <v>858</v>
      </c>
      <c r="F105" s="365"/>
      <c r="G105" s="365" t="s">
        <v>1143</v>
      </c>
      <c r="H105" s="365"/>
      <c r="I105" s="365" t="s">
        <v>485</v>
      </c>
      <c r="J105" s="356" t="s">
        <v>1186</v>
      </c>
      <c r="K105" s="356"/>
      <c r="L105" s="356" t="s">
        <v>1421</v>
      </c>
      <c r="M105" s="356" t="s">
        <v>1232</v>
      </c>
    </row>
    <row r="106" spans="1:13" ht="36">
      <c r="A106" s="324"/>
      <c r="B106" s="365"/>
      <c r="C106" s="365"/>
      <c r="D106" s="365"/>
      <c r="E106" s="206" t="s">
        <v>1028</v>
      </c>
      <c r="F106" s="206" t="s">
        <v>1029</v>
      </c>
      <c r="G106" s="206" t="s">
        <v>396</v>
      </c>
      <c r="H106" s="206" t="s">
        <v>391</v>
      </c>
      <c r="I106" s="365"/>
      <c r="J106" s="252" t="s">
        <v>1187</v>
      </c>
      <c r="K106" s="252" t="s">
        <v>1305</v>
      </c>
      <c r="L106" s="356"/>
      <c r="M106" s="356"/>
    </row>
    <row r="107" spans="1:13" ht="87.75" customHeight="1">
      <c r="A107" s="368" t="s">
        <v>893</v>
      </c>
      <c r="B107" s="226" t="s">
        <v>933</v>
      </c>
      <c r="C107" s="226" t="s">
        <v>934</v>
      </c>
      <c r="D107" s="226" t="s">
        <v>1094</v>
      </c>
      <c r="E107" s="23">
        <v>0</v>
      </c>
      <c r="F107" s="19">
        <v>1</v>
      </c>
      <c r="G107" s="19">
        <v>1</v>
      </c>
      <c r="H107" s="226" t="s">
        <v>1197</v>
      </c>
      <c r="I107" s="226" t="s">
        <v>131</v>
      </c>
      <c r="J107" s="263" t="s">
        <v>1346</v>
      </c>
      <c r="K107" s="94"/>
      <c r="L107" s="394">
        <f>(G107+G108+G109+G110+G111+G112+G113+G114+G115)/9</f>
        <v>0.8611111111111112</v>
      </c>
      <c r="M107" s="395">
        <v>9</v>
      </c>
    </row>
    <row r="108" spans="1:13" ht="82.5" customHeight="1">
      <c r="A108" s="373"/>
      <c r="B108" s="51" t="s">
        <v>1075</v>
      </c>
      <c r="C108" s="51" t="s">
        <v>1031</v>
      </c>
      <c r="D108" s="51" t="s">
        <v>1095</v>
      </c>
      <c r="E108" s="23">
        <v>0</v>
      </c>
      <c r="F108" s="19">
        <f>3/3</f>
        <v>1</v>
      </c>
      <c r="G108" s="19">
        <v>1</v>
      </c>
      <c r="H108" s="243" t="s">
        <v>1294</v>
      </c>
      <c r="I108" s="226" t="s">
        <v>131</v>
      </c>
      <c r="J108" s="417"/>
      <c r="K108" s="94"/>
      <c r="L108" s="394"/>
      <c r="M108" s="395"/>
    </row>
    <row r="109" spans="1:13" ht="90" customHeight="1">
      <c r="A109" s="373"/>
      <c r="B109" s="226" t="s">
        <v>1032</v>
      </c>
      <c r="C109" s="226" t="s">
        <v>1033</v>
      </c>
      <c r="D109" s="226" t="s">
        <v>1096</v>
      </c>
      <c r="E109" s="23">
        <v>0</v>
      </c>
      <c r="F109" s="19">
        <f>2/2</f>
        <v>1</v>
      </c>
      <c r="G109" s="19">
        <v>1</v>
      </c>
      <c r="H109" s="243" t="s">
        <v>1299</v>
      </c>
      <c r="I109" s="226" t="s">
        <v>131</v>
      </c>
      <c r="J109" s="417"/>
      <c r="K109" s="94"/>
      <c r="L109" s="394"/>
      <c r="M109" s="395"/>
    </row>
    <row r="110" spans="1:13" ht="143.25" customHeight="1">
      <c r="A110" s="373"/>
      <c r="B110" s="226" t="s">
        <v>935</v>
      </c>
      <c r="C110" s="226" t="s">
        <v>936</v>
      </c>
      <c r="D110" s="226" t="s">
        <v>1097</v>
      </c>
      <c r="E110" s="23">
        <v>0</v>
      </c>
      <c r="F110" s="19">
        <f>13/13</f>
        <v>1</v>
      </c>
      <c r="G110" s="19">
        <v>1</v>
      </c>
      <c r="H110" s="226" t="s">
        <v>1295</v>
      </c>
      <c r="I110" s="226" t="s">
        <v>131</v>
      </c>
      <c r="J110" s="417"/>
      <c r="K110" s="94"/>
      <c r="L110" s="394"/>
      <c r="M110" s="395"/>
    </row>
    <row r="111" spans="1:13" ht="98.25" customHeight="1">
      <c r="A111" s="373"/>
      <c r="B111" s="226" t="s">
        <v>140</v>
      </c>
      <c r="C111" s="226" t="s">
        <v>141</v>
      </c>
      <c r="D111" s="226" t="s">
        <v>1098</v>
      </c>
      <c r="E111" s="23">
        <v>0</v>
      </c>
      <c r="F111" s="19">
        <f>14/14</f>
        <v>1</v>
      </c>
      <c r="G111" s="19">
        <v>1</v>
      </c>
      <c r="H111" s="226" t="s">
        <v>1296</v>
      </c>
      <c r="I111" s="226" t="s">
        <v>131</v>
      </c>
      <c r="J111" s="417"/>
      <c r="K111" s="94"/>
      <c r="L111" s="394"/>
      <c r="M111" s="395"/>
    </row>
    <row r="112" spans="1:13" ht="233.25" customHeight="1">
      <c r="A112" s="373"/>
      <c r="B112" s="226" t="s">
        <v>937</v>
      </c>
      <c r="C112" s="226" t="s">
        <v>144</v>
      </c>
      <c r="D112" s="226" t="s">
        <v>1099</v>
      </c>
      <c r="E112" s="23">
        <v>0</v>
      </c>
      <c r="F112" s="19">
        <v>1</v>
      </c>
      <c r="G112" s="19">
        <v>0.75</v>
      </c>
      <c r="H112" s="243" t="s">
        <v>1297</v>
      </c>
      <c r="I112" s="226" t="s">
        <v>131</v>
      </c>
      <c r="J112" s="417"/>
      <c r="K112" s="94"/>
      <c r="L112" s="394"/>
      <c r="M112" s="395"/>
    </row>
    <row r="113" spans="1:13" ht="114" customHeight="1">
      <c r="A113" s="373"/>
      <c r="B113" s="226" t="s">
        <v>1076</v>
      </c>
      <c r="C113" s="226" t="s">
        <v>1300</v>
      </c>
      <c r="D113" s="221" t="s">
        <v>1100</v>
      </c>
      <c r="E113" s="23">
        <v>0</v>
      </c>
      <c r="F113" s="19">
        <f>2/2</f>
        <v>1</v>
      </c>
      <c r="G113" s="19">
        <v>0.5</v>
      </c>
      <c r="H113" s="226" t="s">
        <v>1347</v>
      </c>
      <c r="I113" s="226" t="s">
        <v>131</v>
      </c>
      <c r="J113" s="414"/>
      <c r="K113" s="94"/>
      <c r="L113" s="394"/>
      <c r="M113" s="395"/>
    </row>
    <row r="114" spans="1:13" ht="105" customHeight="1">
      <c r="A114" s="373"/>
      <c r="B114" s="221" t="s">
        <v>1146</v>
      </c>
      <c r="C114" s="226" t="s">
        <v>1088</v>
      </c>
      <c r="D114" s="221" t="s">
        <v>1093</v>
      </c>
      <c r="E114" s="231">
        <v>0</v>
      </c>
      <c r="F114" s="229">
        <v>1</v>
      </c>
      <c r="G114" s="229">
        <v>1</v>
      </c>
      <c r="H114" s="226" t="s">
        <v>1298</v>
      </c>
      <c r="I114" s="243" t="s">
        <v>338</v>
      </c>
      <c r="J114" s="250" t="s">
        <v>1325</v>
      </c>
      <c r="K114" s="94"/>
      <c r="L114" s="394"/>
      <c r="M114" s="395"/>
    </row>
    <row r="115" spans="1:13" ht="203.25" customHeight="1">
      <c r="A115" s="373"/>
      <c r="B115" s="221" t="s">
        <v>1147</v>
      </c>
      <c r="C115" s="226" t="s">
        <v>1072</v>
      </c>
      <c r="D115" s="226" t="s">
        <v>1051</v>
      </c>
      <c r="E115" s="228">
        <v>0</v>
      </c>
      <c r="F115" s="19">
        <v>1</v>
      </c>
      <c r="G115" s="19">
        <v>0.5</v>
      </c>
      <c r="H115" s="226" t="s">
        <v>1301</v>
      </c>
      <c r="I115" s="243" t="s">
        <v>338</v>
      </c>
      <c r="J115" s="218" t="s">
        <v>1400</v>
      </c>
      <c r="K115" s="226" t="s">
        <v>1206</v>
      </c>
      <c r="L115" s="394"/>
      <c r="M115" s="395"/>
    </row>
    <row r="116" spans="1:13" ht="36.75" customHeight="1">
      <c r="A116" s="358" t="s">
        <v>938</v>
      </c>
      <c r="B116" s="359"/>
      <c r="C116" s="359"/>
      <c r="D116" s="359"/>
      <c r="E116" s="359"/>
      <c r="F116" s="359"/>
      <c r="G116" s="359"/>
      <c r="H116" s="359"/>
      <c r="I116" s="359"/>
      <c r="J116" s="359"/>
      <c r="K116" s="359"/>
      <c r="L116" s="359"/>
      <c r="M116" s="360"/>
    </row>
    <row r="117" spans="1:13" ht="31.5" customHeight="1">
      <c r="A117" s="361" t="s">
        <v>939</v>
      </c>
      <c r="B117" s="362"/>
      <c r="C117" s="362"/>
      <c r="D117" s="362"/>
      <c r="E117" s="362"/>
      <c r="F117" s="362"/>
      <c r="G117" s="362"/>
      <c r="H117" s="362"/>
      <c r="I117" s="362"/>
      <c r="J117" s="362"/>
      <c r="K117" s="362"/>
      <c r="L117" s="362"/>
      <c r="M117" s="363"/>
    </row>
    <row r="118" spans="1:13" ht="27.75" customHeight="1">
      <c r="A118" s="366" t="s">
        <v>860</v>
      </c>
      <c r="B118" s="356" t="s">
        <v>861</v>
      </c>
      <c r="C118" s="356" t="s">
        <v>857</v>
      </c>
      <c r="D118" s="356" t="s">
        <v>859</v>
      </c>
      <c r="E118" s="365" t="s">
        <v>858</v>
      </c>
      <c r="F118" s="365"/>
      <c r="G118" s="356" t="s">
        <v>1143</v>
      </c>
      <c r="H118" s="356"/>
      <c r="I118" s="356" t="s">
        <v>485</v>
      </c>
      <c r="J118" s="356" t="s">
        <v>1186</v>
      </c>
      <c r="K118" s="356"/>
      <c r="L118" s="356" t="s">
        <v>1421</v>
      </c>
      <c r="M118" s="356" t="s">
        <v>1232</v>
      </c>
    </row>
    <row r="119" spans="1:13" ht="36">
      <c r="A119" s="366"/>
      <c r="B119" s="356"/>
      <c r="C119" s="356"/>
      <c r="D119" s="356"/>
      <c r="E119" s="206" t="s">
        <v>1028</v>
      </c>
      <c r="F119" s="206" t="s">
        <v>1029</v>
      </c>
      <c r="G119" s="212" t="s">
        <v>396</v>
      </c>
      <c r="H119" s="212" t="s">
        <v>391</v>
      </c>
      <c r="I119" s="356"/>
      <c r="J119" s="252" t="s">
        <v>1187</v>
      </c>
      <c r="K119" s="252" t="s">
        <v>1305</v>
      </c>
      <c r="L119" s="356"/>
      <c r="M119" s="356"/>
    </row>
    <row r="120" spans="1:13" ht="106.5" customHeight="1">
      <c r="A120" s="262" t="s">
        <v>893</v>
      </c>
      <c r="B120" s="262" t="s">
        <v>363</v>
      </c>
      <c r="C120" s="262" t="s">
        <v>364</v>
      </c>
      <c r="D120" s="221" t="s">
        <v>1101</v>
      </c>
      <c r="E120" s="231">
        <v>6</v>
      </c>
      <c r="F120" s="229">
        <v>1</v>
      </c>
      <c r="G120" s="229">
        <v>1</v>
      </c>
      <c r="H120" s="221" t="s">
        <v>1182</v>
      </c>
      <c r="I120" s="221" t="s">
        <v>1021</v>
      </c>
      <c r="J120" s="263" t="s">
        <v>1425</v>
      </c>
      <c r="K120" s="94"/>
      <c r="L120" s="394">
        <f>(G120+G121+G122+G123+G124+G125+G127)/7</f>
        <v>0.7142857142857143</v>
      </c>
      <c r="M120" s="395">
        <v>7</v>
      </c>
    </row>
    <row r="121" spans="1:13" ht="106.5" customHeight="1">
      <c r="A121" s="262"/>
      <c r="B121" s="262"/>
      <c r="C121" s="262"/>
      <c r="D121" s="221" t="s">
        <v>1102</v>
      </c>
      <c r="E121" s="231">
        <v>4</v>
      </c>
      <c r="F121" s="229">
        <v>1</v>
      </c>
      <c r="G121" s="229">
        <v>1</v>
      </c>
      <c r="H121" s="221" t="s">
        <v>1183</v>
      </c>
      <c r="I121" s="221" t="s">
        <v>1021</v>
      </c>
      <c r="J121" s="408"/>
      <c r="K121" s="94"/>
      <c r="L121" s="394"/>
      <c r="M121" s="395"/>
    </row>
    <row r="122" spans="1:13" ht="56.25" customHeight="1">
      <c r="A122" s="262"/>
      <c r="B122" s="262"/>
      <c r="C122" s="262"/>
      <c r="D122" s="221" t="s">
        <v>1103</v>
      </c>
      <c r="E122" s="231">
        <v>1</v>
      </c>
      <c r="F122" s="229">
        <v>1</v>
      </c>
      <c r="G122" s="229">
        <v>1</v>
      </c>
      <c r="H122" s="221" t="s">
        <v>1153</v>
      </c>
      <c r="I122" s="221" t="s">
        <v>1021</v>
      </c>
      <c r="J122" s="408"/>
      <c r="K122" s="94"/>
      <c r="L122" s="394"/>
      <c r="M122" s="395"/>
    </row>
    <row r="123" spans="1:13" ht="56.25" customHeight="1">
      <c r="A123" s="262"/>
      <c r="B123" s="262"/>
      <c r="C123" s="262"/>
      <c r="D123" s="221" t="s">
        <v>1104</v>
      </c>
      <c r="E123" s="231">
        <v>1</v>
      </c>
      <c r="F123" s="229">
        <v>1</v>
      </c>
      <c r="G123" s="229">
        <v>1</v>
      </c>
      <c r="H123" s="221" t="s">
        <v>1154</v>
      </c>
      <c r="I123" s="221" t="s">
        <v>1021</v>
      </c>
      <c r="J123" s="408"/>
      <c r="K123" s="94"/>
      <c r="L123" s="394"/>
      <c r="M123" s="395"/>
    </row>
    <row r="124" spans="1:13" ht="56.25" customHeight="1">
      <c r="A124" s="262"/>
      <c r="B124" s="262"/>
      <c r="C124" s="262"/>
      <c r="D124" s="221" t="s">
        <v>1105</v>
      </c>
      <c r="E124" s="231">
        <v>1</v>
      </c>
      <c r="F124" s="229">
        <v>1</v>
      </c>
      <c r="G124" s="229">
        <v>0</v>
      </c>
      <c r="H124" s="221" t="s">
        <v>1228</v>
      </c>
      <c r="I124" s="221" t="s">
        <v>1021</v>
      </c>
      <c r="J124" s="408"/>
      <c r="K124" s="94"/>
      <c r="L124" s="394"/>
      <c r="M124" s="395"/>
    </row>
    <row r="125" spans="1:13" ht="147" customHeight="1">
      <c r="A125" s="262"/>
      <c r="B125" s="262"/>
      <c r="C125" s="226" t="s">
        <v>1211</v>
      </c>
      <c r="D125" s="221" t="s">
        <v>1106</v>
      </c>
      <c r="E125" s="229">
        <v>1</v>
      </c>
      <c r="F125" s="229">
        <v>1</v>
      </c>
      <c r="G125" s="229">
        <v>0</v>
      </c>
      <c r="H125" s="221" t="s">
        <v>1229</v>
      </c>
      <c r="I125" s="221" t="s">
        <v>1021</v>
      </c>
      <c r="J125" s="306"/>
      <c r="K125" s="94"/>
      <c r="L125" s="394"/>
      <c r="M125" s="395"/>
    </row>
    <row r="126" spans="1:13" ht="101.25" customHeight="1">
      <c r="A126" s="262"/>
      <c r="B126" s="221" t="s">
        <v>1146</v>
      </c>
      <c r="C126" s="226" t="s">
        <v>1088</v>
      </c>
      <c r="D126" s="221" t="s">
        <v>1093</v>
      </c>
      <c r="E126" s="231">
        <v>0</v>
      </c>
      <c r="F126" s="229">
        <v>0</v>
      </c>
      <c r="G126" s="229">
        <v>0</v>
      </c>
      <c r="H126" s="221" t="s">
        <v>1202</v>
      </c>
      <c r="I126" s="226" t="s">
        <v>69</v>
      </c>
      <c r="J126" s="250" t="s">
        <v>1340</v>
      </c>
      <c r="K126" s="94"/>
      <c r="L126" s="394"/>
      <c r="M126" s="395"/>
    </row>
    <row r="127" spans="1:13" ht="201.75" customHeight="1">
      <c r="A127" s="262"/>
      <c r="B127" s="221" t="s">
        <v>1147</v>
      </c>
      <c r="C127" s="226" t="s">
        <v>1072</v>
      </c>
      <c r="D127" s="226" t="s">
        <v>1051</v>
      </c>
      <c r="E127" s="228">
        <v>0</v>
      </c>
      <c r="F127" s="19">
        <v>1</v>
      </c>
      <c r="G127" s="19">
        <v>1</v>
      </c>
      <c r="H127" s="221" t="s">
        <v>1223</v>
      </c>
      <c r="I127" s="226" t="s">
        <v>69</v>
      </c>
      <c r="J127" s="253" t="s">
        <v>1401</v>
      </c>
      <c r="K127" s="94"/>
      <c r="L127" s="394"/>
      <c r="M127" s="395"/>
    </row>
    <row r="128" spans="1:13" ht="35.25" customHeight="1">
      <c r="A128" s="358" t="s">
        <v>940</v>
      </c>
      <c r="B128" s="359"/>
      <c r="C128" s="359"/>
      <c r="D128" s="359"/>
      <c r="E128" s="359"/>
      <c r="F128" s="359"/>
      <c r="G128" s="359"/>
      <c r="H128" s="359"/>
      <c r="I128" s="359"/>
      <c r="J128" s="359"/>
      <c r="K128" s="359"/>
      <c r="L128" s="359"/>
      <c r="M128" s="360"/>
    </row>
    <row r="129" spans="1:13" s="195" customFormat="1" ht="30" customHeight="1">
      <c r="A129" s="361" t="s">
        <v>941</v>
      </c>
      <c r="B129" s="362"/>
      <c r="C129" s="362"/>
      <c r="D129" s="362"/>
      <c r="E129" s="362"/>
      <c r="F129" s="362"/>
      <c r="G129" s="362"/>
      <c r="H129" s="362"/>
      <c r="I129" s="362"/>
      <c r="J129" s="362"/>
      <c r="K129" s="362"/>
      <c r="L129" s="362"/>
      <c r="M129" s="363"/>
    </row>
    <row r="130" spans="1:13" s="195" customFormat="1" ht="22.5" customHeight="1">
      <c r="A130" s="366" t="s">
        <v>860</v>
      </c>
      <c r="B130" s="356" t="s">
        <v>861</v>
      </c>
      <c r="C130" s="356" t="s">
        <v>857</v>
      </c>
      <c r="D130" s="356" t="s">
        <v>859</v>
      </c>
      <c r="E130" s="365" t="s">
        <v>858</v>
      </c>
      <c r="F130" s="365"/>
      <c r="G130" s="356" t="s">
        <v>1143</v>
      </c>
      <c r="H130" s="356"/>
      <c r="I130" s="356" t="s">
        <v>485</v>
      </c>
      <c r="J130" s="356" t="s">
        <v>1186</v>
      </c>
      <c r="K130" s="356"/>
      <c r="L130" s="356" t="s">
        <v>1421</v>
      </c>
      <c r="M130" s="356" t="s">
        <v>1232</v>
      </c>
    </row>
    <row r="131" spans="1:13" ht="36">
      <c r="A131" s="366"/>
      <c r="B131" s="356"/>
      <c r="C131" s="356"/>
      <c r="D131" s="356"/>
      <c r="E131" s="206" t="s">
        <v>1028</v>
      </c>
      <c r="F131" s="206" t="s">
        <v>1029</v>
      </c>
      <c r="G131" s="212" t="s">
        <v>396</v>
      </c>
      <c r="H131" s="212" t="s">
        <v>391</v>
      </c>
      <c r="I131" s="356"/>
      <c r="J131" s="252" t="s">
        <v>1187</v>
      </c>
      <c r="K131" s="233" t="s">
        <v>1305</v>
      </c>
      <c r="L131" s="356"/>
      <c r="M131" s="356"/>
    </row>
    <row r="132" spans="1:13" ht="383.25" customHeight="1">
      <c r="A132" s="262" t="s">
        <v>893</v>
      </c>
      <c r="B132" s="221" t="s">
        <v>942</v>
      </c>
      <c r="C132" s="221" t="s">
        <v>149</v>
      </c>
      <c r="D132" s="221" t="s">
        <v>1230</v>
      </c>
      <c r="E132" s="228">
        <v>0</v>
      </c>
      <c r="F132" s="229">
        <v>1</v>
      </c>
      <c r="G132" s="229">
        <v>1</v>
      </c>
      <c r="H132" s="221" t="s">
        <v>1306</v>
      </c>
      <c r="I132" s="226" t="s">
        <v>1302</v>
      </c>
      <c r="J132" s="254" t="s">
        <v>1402</v>
      </c>
      <c r="K132" s="250" t="s">
        <v>1403</v>
      </c>
      <c r="L132" s="394">
        <f>(G132+G134+G135+G133+G136+G137+G138+G140+G141+G142+G143+G144+G145+G146+G147)/15</f>
        <v>0.9005263157894738</v>
      </c>
      <c r="M132" s="395">
        <v>15</v>
      </c>
    </row>
    <row r="133" spans="1:13" ht="151.5" customHeight="1">
      <c r="A133" s="262"/>
      <c r="B133" s="226" t="s">
        <v>1189</v>
      </c>
      <c r="C133" s="226" t="s">
        <v>1188</v>
      </c>
      <c r="D133" s="221" t="s">
        <v>1304</v>
      </c>
      <c r="E133" s="231">
        <v>0</v>
      </c>
      <c r="F133" s="229">
        <v>1</v>
      </c>
      <c r="G133" s="229">
        <v>1</v>
      </c>
      <c r="H133" s="245" t="s">
        <v>1303</v>
      </c>
      <c r="I133" s="221" t="s">
        <v>174</v>
      </c>
      <c r="J133" s="254" t="s">
        <v>1405</v>
      </c>
      <c r="K133" s="250" t="s">
        <v>1404</v>
      </c>
      <c r="L133" s="394"/>
      <c r="M133" s="395"/>
    </row>
    <row r="134" spans="1:13" ht="128.25" customHeight="1">
      <c r="A134" s="302"/>
      <c r="B134" s="262" t="s">
        <v>943</v>
      </c>
      <c r="C134" s="226" t="s">
        <v>944</v>
      </c>
      <c r="D134" s="221" t="s">
        <v>945</v>
      </c>
      <c r="E134" s="231">
        <v>0</v>
      </c>
      <c r="F134" s="229">
        <f>31/31</f>
        <v>1</v>
      </c>
      <c r="G134" s="229">
        <f>31/31</f>
        <v>1</v>
      </c>
      <c r="H134" s="221" t="s">
        <v>1244</v>
      </c>
      <c r="I134" s="226" t="s">
        <v>158</v>
      </c>
      <c r="J134" s="254" t="s">
        <v>1383</v>
      </c>
      <c r="K134" s="216"/>
      <c r="L134" s="394"/>
      <c r="M134" s="395"/>
    </row>
    <row r="135" spans="1:13" ht="72.75" customHeight="1">
      <c r="A135" s="302"/>
      <c r="B135" s="364"/>
      <c r="C135" s="226" t="s">
        <v>946</v>
      </c>
      <c r="D135" s="221" t="s">
        <v>947</v>
      </c>
      <c r="E135" s="231">
        <v>0</v>
      </c>
      <c r="F135" s="229">
        <f>12/12</f>
        <v>1</v>
      </c>
      <c r="G135" s="229">
        <f>12/12</f>
        <v>1</v>
      </c>
      <c r="H135" s="221" t="s">
        <v>1155</v>
      </c>
      <c r="I135" s="226" t="s">
        <v>155</v>
      </c>
      <c r="J135" s="254" t="s">
        <v>1383</v>
      </c>
      <c r="K135" s="94"/>
      <c r="L135" s="394"/>
      <c r="M135" s="395"/>
    </row>
    <row r="136" spans="1:13" ht="119.25" customHeight="1">
      <c r="A136" s="302"/>
      <c r="B136" s="226" t="s">
        <v>949</v>
      </c>
      <c r="C136" s="221" t="s">
        <v>950</v>
      </c>
      <c r="D136" s="221" t="s">
        <v>951</v>
      </c>
      <c r="E136" s="231">
        <v>0</v>
      </c>
      <c r="F136" s="229">
        <f>1/1</f>
        <v>1</v>
      </c>
      <c r="G136" s="229">
        <f>4/4</f>
        <v>1</v>
      </c>
      <c r="H136" s="226" t="s">
        <v>1307</v>
      </c>
      <c r="I136" s="243" t="s">
        <v>103</v>
      </c>
      <c r="J136" s="254" t="s">
        <v>1383</v>
      </c>
      <c r="K136" s="94"/>
      <c r="L136" s="394"/>
      <c r="M136" s="395"/>
    </row>
    <row r="137" spans="1:13" ht="85.5" customHeight="1">
      <c r="A137" s="262" t="s">
        <v>893</v>
      </c>
      <c r="B137" s="262" t="s">
        <v>1008</v>
      </c>
      <c r="C137" s="226" t="s">
        <v>952</v>
      </c>
      <c r="D137" s="221" t="s">
        <v>1137</v>
      </c>
      <c r="E137" s="231">
        <v>0</v>
      </c>
      <c r="F137" s="229">
        <v>1</v>
      </c>
      <c r="G137" s="229">
        <f>1/1</f>
        <v>1</v>
      </c>
      <c r="H137" s="221" t="s">
        <v>1308</v>
      </c>
      <c r="I137" s="221" t="s">
        <v>948</v>
      </c>
      <c r="J137" s="403" t="s">
        <v>1384</v>
      </c>
      <c r="K137" s="403" t="s">
        <v>1312</v>
      </c>
      <c r="L137" s="394"/>
      <c r="M137" s="395"/>
    </row>
    <row r="138" spans="1:13" ht="250.5" customHeight="1">
      <c r="A138" s="302"/>
      <c r="B138" s="262"/>
      <c r="C138" s="262" t="s">
        <v>953</v>
      </c>
      <c r="D138" s="263" t="s">
        <v>954</v>
      </c>
      <c r="E138" s="327">
        <v>0</v>
      </c>
      <c r="F138" s="410">
        <v>1</v>
      </c>
      <c r="G138" s="410">
        <f>8/8</f>
        <v>1</v>
      </c>
      <c r="H138" s="244" t="s">
        <v>1311</v>
      </c>
      <c r="I138" s="263" t="s">
        <v>1309</v>
      </c>
      <c r="J138" s="417"/>
      <c r="K138" s="391"/>
      <c r="L138" s="394"/>
      <c r="M138" s="395"/>
    </row>
    <row r="139" spans="1:13" ht="324.75" customHeight="1">
      <c r="A139" s="302"/>
      <c r="B139" s="262"/>
      <c r="C139" s="262"/>
      <c r="D139" s="349"/>
      <c r="E139" s="409"/>
      <c r="F139" s="411"/>
      <c r="G139" s="411"/>
      <c r="H139" s="244" t="s">
        <v>1310</v>
      </c>
      <c r="I139" s="349"/>
      <c r="J139" s="417"/>
      <c r="K139" s="391"/>
      <c r="L139" s="394"/>
      <c r="M139" s="395"/>
    </row>
    <row r="140" spans="1:13" ht="113.25" customHeight="1">
      <c r="A140" s="302"/>
      <c r="B140" s="262"/>
      <c r="C140" s="262"/>
      <c r="D140" s="221" t="s">
        <v>955</v>
      </c>
      <c r="E140" s="231">
        <v>0</v>
      </c>
      <c r="F140" s="229">
        <v>1</v>
      </c>
      <c r="G140" s="229">
        <f>20/20</f>
        <v>1</v>
      </c>
      <c r="H140" s="221" t="s">
        <v>1242</v>
      </c>
      <c r="I140" s="221" t="s">
        <v>948</v>
      </c>
      <c r="J140" s="417"/>
      <c r="K140" s="391"/>
      <c r="L140" s="394"/>
      <c r="M140" s="395"/>
    </row>
    <row r="141" spans="1:22" s="45" customFormat="1" ht="256.5" customHeight="1">
      <c r="A141" s="302"/>
      <c r="B141" s="262"/>
      <c r="C141" s="262"/>
      <c r="D141" s="221" t="s">
        <v>956</v>
      </c>
      <c r="E141" s="231">
        <v>0</v>
      </c>
      <c r="F141" s="229">
        <v>1</v>
      </c>
      <c r="G141" s="229">
        <v>0.8</v>
      </c>
      <c r="H141" s="243" t="s">
        <v>1348</v>
      </c>
      <c r="I141" s="221" t="s">
        <v>948</v>
      </c>
      <c r="J141" s="417"/>
      <c r="K141" s="391"/>
      <c r="L141" s="394"/>
      <c r="M141" s="395"/>
      <c r="N141" s="24"/>
      <c r="O141" s="24"/>
      <c r="P141" s="24"/>
      <c r="Q141" s="24"/>
      <c r="R141" s="24"/>
      <c r="S141" s="24"/>
      <c r="T141" s="24"/>
      <c r="U141" s="24"/>
      <c r="V141" s="24"/>
    </row>
    <row r="142" spans="1:22" s="45" customFormat="1" ht="99" customHeight="1">
      <c r="A142" s="302"/>
      <c r="B142" s="262"/>
      <c r="C142" s="364"/>
      <c r="D142" s="221" t="s">
        <v>957</v>
      </c>
      <c r="E142" s="231">
        <v>0</v>
      </c>
      <c r="F142" s="229">
        <f>1/1</f>
        <v>1</v>
      </c>
      <c r="G142" s="229">
        <f>10/10</f>
        <v>1</v>
      </c>
      <c r="H142" s="221" t="s">
        <v>1243</v>
      </c>
      <c r="I142" s="221" t="s">
        <v>959</v>
      </c>
      <c r="J142" s="414"/>
      <c r="K142" s="388"/>
      <c r="L142" s="394"/>
      <c r="M142" s="395"/>
      <c r="N142" s="24"/>
      <c r="O142" s="24"/>
      <c r="P142" s="24"/>
      <c r="Q142" s="24"/>
      <c r="R142" s="24"/>
      <c r="S142" s="24"/>
      <c r="T142" s="24"/>
      <c r="U142" s="24"/>
      <c r="V142" s="24"/>
    </row>
    <row r="143" spans="1:22" s="45" customFormat="1" ht="150.75" customHeight="1">
      <c r="A143" s="302"/>
      <c r="B143" s="262" t="s">
        <v>958</v>
      </c>
      <c r="C143" s="226" t="s">
        <v>1009</v>
      </c>
      <c r="D143" s="221" t="s">
        <v>1107</v>
      </c>
      <c r="E143" s="207">
        <v>0</v>
      </c>
      <c r="F143" s="229">
        <f>1/1</f>
        <v>1</v>
      </c>
      <c r="G143" s="229">
        <v>0.75</v>
      </c>
      <c r="H143" s="245" t="s">
        <v>1349</v>
      </c>
      <c r="I143" s="221" t="s">
        <v>948</v>
      </c>
      <c r="J143" s="249" t="s">
        <v>1385</v>
      </c>
      <c r="K143" s="259"/>
      <c r="L143" s="394"/>
      <c r="M143" s="395"/>
      <c r="N143" s="24"/>
      <c r="O143" s="24"/>
      <c r="P143" s="24"/>
      <c r="Q143" s="24"/>
      <c r="R143" s="24"/>
      <c r="S143" s="24"/>
      <c r="T143" s="24"/>
      <c r="U143" s="24"/>
      <c r="V143" s="24"/>
    </row>
    <row r="144" spans="1:22" s="45" customFormat="1" ht="93" customHeight="1">
      <c r="A144" s="302"/>
      <c r="B144" s="262"/>
      <c r="C144" s="209" t="s">
        <v>960</v>
      </c>
      <c r="D144" s="221" t="s">
        <v>1108</v>
      </c>
      <c r="E144" s="228">
        <v>0</v>
      </c>
      <c r="F144" s="229">
        <v>1</v>
      </c>
      <c r="G144" s="229">
        <v>0.5</v>
      </c>
      <c r="H144" s="221" t="s">
        <v>1156</v>
      </c>
      <c r="I144" s="221" t="s">
        <v>1157</v>
      </c>
      <c r="J144" s="249" t="s">
        <v>1383</v>
      </c>
      <c r="K144" s="221"/>
      <c r="L144" s="394"/>
      <c r="M144" s="395"/>
      <c r="N144" s="24"/>
      <c r="O144" s="24"/>
      <c r="P144" s="24"/>
      <c r="Q144" s="24"/>
      <c r="R144" s="24"/>
      <c r="S144" s="24"/>
      <c r="T144" s="24"/>
      <c r="U144" s="24"/>
      <c r="V144" s="24"/>
    </row>
    <row r="145" spans="1:22" s="45" customFormat="1" ht="236.25" customHeight="1">
      <c r="A145" s="302"/>
      <c r="B145" s="72" t="s">
        <v>961</v>
      </c>
      <c r="C145" s="72" t="s">
        <v>962</v>
      </c>
      <c r="D145" s="226" t="s">
        <v>963</v>
      </c>
      <c r="E145" s="231">
        <v>0</v>
      </c>
      <c r="F145" s="229">
        <v>1</v>
      </c>
      <c r="G145" s="229">
        <f>50/76</f>
        <v>0.6578947368421053</v>
      </c>
      <c r="H145" s="251" t="s">
        <v>1407</v>
      </c>
      <c r="I145" s="221" t="s">
        <v>948</v>
      </c>
      <c r="J145" s="250" t="s">
        <v>1406</v>
      </c>
      <c r="K145" s="250" t="s">
        <v>1426</v>
      </c>
      <c r="L145" s="394"/>
      <c r="M145" s="395"/>
      <c r="N145" s="24"/>
      <c r="O145" s="24"/>
      <c r="P145" s="24"/>
      <c r="Q145" s="24"/>
      <c r="R145" s="24"/>
      <c r="S145" s="24"/>
      <c r="T145" s="24"/>
      <c r="U145" s="24"/>
      <c r="V145" s="24"/>
    </row>
    <row r="146" spans="1:22" s="45" customFormat="1" ht="119.25" customHeight="1">
      <c r="A146" s="302"/>
      <c r="B146" s="221" t="s">
        <v>1146</v>
      </c>
      <c r="C146" s="226" t="s">
        <v>1088</v>
      </c>
      <c r="D146" s="221" t="s">
        <v>1093</v>
      </c>
      <c r="E146" s="231">
        <v>0</v>
      </c>
      <c r="F146" s="229">
        <v>1</v>
      </c>
      <c r="G146" s="229">
        <v>1</v>
      </c>
      <c r="H146" s="226" t="s">
        <v>1231</v>
      </c>
      <c r="I146" s="221" t="s">
        <v>103</v>
      </c>
      <c r="J146" s="250" t="s">
        <v>1408</v>
      </c>
      <c r="K146" s="226" t="s">
        <v>1224</v>
      </c>
      <c r="L146" s="394"/>
      <c r="M146" s="395"/>
      <c r="N146" s="24"/>
      <c r="O146" s="24"/>
      <c r="P146" s="24"/>
      <c r="Q146" s="24"/>
      <c r="R146" s="24"/>
      <c r="S146" s="24"/>
      <c r="T146" s="24"/>
      <c r="U146" s="24"/>
      <c r="V146" s="24"/>
    </row>
    <row r="147" spans="1:22" s="45" customFormat="1" ht="228">
      <c r="A147" s="302"/>
      <c r="B147" s="221" t="s">
        <v>1147</v>
      </c>
      <c r="C147" s="226" t="s">
        <v>1149</v>
      </c>
      <c r="D147" s="226" t="s">
        <v>1051</v>
      </c>
      <c r="E147" s="228">
        <v>0</v>
      </c>
      <c r="F147" s="19">
        <v>1</v>
      </c>
      <c r="G147" s="19">
        <v>0.8</v>
      </c>
      <c r="H147" s="221" t="s">
        <v>1350</v>
      </c>
      <c r="I147" s="221" t="s">
        <v>103</v>
      </c>
      <c r="J147" s="253" t="s">
        <v>1386</v>
      </c>
      <c r="K147" s="250" t="s">
        <v>1404</v>
      </c>
      <c r="L147" s="394"/>
      <c r="M147" s="395"/>
      <c r="N147" s="24"/>
      <c r="O147" s="24"/>
      <c r="P147" s="24"/>
      <c r="Q147" s="24"/>
      <c r="R147" s="24"/>
      <c r="S147" s="24"/>
      <c r="T147" s="24"/>
      <c r="U147" s="24"/>
      <c r="V147" s="24"/>
    </row>
    <row r="148" spans="1:13" s="195" customFormat="1" ht="30" customHeight="1">
      <c r="A148" s="358" t="s">
        <v>1023</v>
      </c>
      <c r="B148" s="359"/>
      <c r="C148" s="359"/>
      <c r="D148" s="359"/>
      <c r="E148" s="359"/>
      <c r="F148" s="359"/>
      <c r="G148" s="359"/>
      <c r="H148" s="359"/>
      <c r="I148" s="359"/>
      <c r="J148" s="359"/>
      <c r="K148" s="359"/>
      <c r="L148" s="359"/>
      <c r="M148" s="360"/>
    </row>
    <row r="149" spans="1:13" s="195" customFormat="1" ht="25.5" customHeight="1">
      <c r="A149" s="366" t="s">
        <v>860</v>
      </c>
      <c r="B149" s="356" t="s">
        <v>861</v>
      </c>
      <c r="C149" s="356" t="s">
        <v>857</v>
      </c>
      <c r="D149" s="356" t="s">
        <v>859</v>
      </c>
      <c r="E149" s="365" t="s">
        <v>858</v>
      </c>
      <c r="F149" s="365"/>
      <c r="G149" s="356" t="s">
        <v>1143</v>
      </c>
      <c r="H149" s="356"/>
      <c r="I149" s="356" t="s">
        <v>485</v>
      </c>
      <c r="J149" s="356" t="s">
        <v>1186</v>
      </c>
      <c r="K149" s="356"/>
      <c r="L149" s="356" t="s">
        <v>1421</v>
      </c>
      <c r="M149" s="356" t="s">
        <v>1232</v>
      </c>
    </row>
    <row r="150" spans="1:22" s="45" customFormat="1" ht="36">
      <c r="A150" s="366"/>
      <c r="B150" s="356"/>
      <c r="C150" s="356"/>
      <c r="D150" s="356"/>
      <c r="E150" s="206" t="s">
        <v>1028</v>
      </c>
      <c r="F150" s="206" t="s">
        <v>1029</v>
      </c>
      <c r="G150" s="212" t="s">
        <v>396</v>
      </c>
      <c r="H150" s="212" t="s">
        <v>391</v>
      </c>
      <c r="I150" s="356"/>
      <c r="J150" s="252" t="s">
        <v>1187</v>
      </c>
      <c r="K150" s="252" t="s">
        <v>1305</v>
      </c>
      <c r="L150" s="356"/>
      <c r="M150" s="356"/>
      <c r="N150" s="24"/>
      <c r="O150" s="24"/>
      <c r="P150" s="24"/>
      <c r="Q150" s="24"/>
      <c r="R150" s="24"/>
      <c r="S150" s="24"/>
      <c r="T150" s="24"/>
      <c r="U150" s="24"/>
      <c r="V150" s="24"/>
    </row>
    <row r="151" spans="1:22" s="45" customFormat="1" ht="66.75" customHeight="1">
      <c r="A151" s="262" t="s">
        <v>893</v>
      </c>
      <c r="B151" s="226" t="s">
        <v>964</v>
      </c>
      <c r="C151" s="226" t="s">
        <v>1010</v>
      </c>
      <c r="D151" s="226" t="s">
        <v>965</v>
      </c>
      <c r="E151" s="19">
        <v>0.1</v>
      </c>
      <c r="F151" s="19">
        <v>1</v>
      </c>
      <c r="G151" s="19">
        <v>1</v>
      </c>
      <c r="H151" s="226" t="s">
        <v>1233</v>
      </c>
      <c r="I151" s="226" t="s">
        <v>966</v>
      </c>
      <c r="J151" s="263" t="s">
        <v>1387</v>
      </c>
      <c r="K151" s="94"/>
      <c r="L151" s="394">
        <v>1</v>
      </c>
      <c r="M151" s="267">
        <v>10</v>
      </c>
      <c r="N151" s="24"/>
      <c r="O151" s="24"/>
      <c r="P151" s="24"/>
      <c r="Q151" s="24"/>
      <c r="R151" s="24"/>
      <c r="S151" s="24"/>
      <c r="T151" s="24"/>
      <c r="U151" s="24"/>
      <c r="V151" s="24"/>
    </row>
    <row r="152" spans="1:22" s="45" customFormat="1" ht="113.25" customHeight="1">
      <c r="A152" s="302"/>
      <c r="B152" s="226" t="s">
        <v>92</v>
      </c>
      <c r="C152" s="226" t="s">
        <v>93</v>
      </c>
      <c r="D152" s="226" t="s">
        <v>967</v>
      </c>
      <c r="E152" s="19">
        <v>0.2</v>
      </c>
      <c r="F152" s="19">
        <v>1</v>
      </c>
      <c r="G152" s="19">
        <v>1</v>
      </c>
      <c r="H152" s="226" t="s">
        <v>1313</v>
      </c>
      <c r="I152" s="226" t="s">
        <v>966</v>
      </c>
      <c r="J152" s="417"/>
      <c r="K152" s="94"/>
      <c r="L152" s="394"/>
      <c r="M152" s="267"/>
      <c r="N152" s="24"/>
      <c r="O152" s="24"/>
      <c r="P152" s="24"/>
      <c r="Q152" s="24"/>
      <c r="R152" s="24"/>
      <c r="S152" s="24"/>
      <c r="T152" s="24"/>
      <c r="U152" s="24"/>
      <c r="V152" s="24"/>
    </row>
    <row r="153" spans="1:22" s="45" customFormat="1" ht="167.25" customHeight="1">
      <c r="A153" s="302"/>
      <c r="B153" s="226" t="s">
        <v>95</v>
      </c>
      <c r="C153" s="226" t="s">
        <v>968</v>
      </c>
      <c r="D153" s="226" t="s">
        <v>969</v>
      </c>
      <c r="E153" s="228">
        <v>0</v>
      </c>
      <c r="F153" s="19">
        <v>1</v>
      </c>
      <c r="G153" s="19">
        <v>0.9</v>
      </c>
      <c r="H153" s="226" t="s">
        <v>1351</v>
      </c>
      <c r="I153" s="226" t="s">
        <v>970</v>
      </c>
      <c r="J153" s="417"/>
      <c r="K153" s="94"/>
      <c r="L153" s="394"/>
      <c r="M153" s="267"/>
      <c r="N153" s="24"/>
      <c r="O153" s="24"/>
      <c r="P153" s="24"/>
      <c r="Q153" s="24"/>
      <c r="R153" s="24"/>
      <c r="S153" s="24"/>
      <c r="T153" s="24"/>
      <c r="U153" s="24"/>
      <c r="V153" s="24"/>
    </row>
    <row r="154" spans="1:22" s="45" customFormat="1" ht="148.5" customHeight="1">
      <c r="A154" s="302"/>
      <c r="B154" s="226" t="s">
        <v>97</v>
      </c>
      <c r="C154" s="226" t="s">
        <v>1011</v>
      </c>
      <c r="D154" s="226" t="s">
        <v>971</v>
      </c>
      <c r="E154" s="228">
        <v>0</v>
      </c>
      <c r="F154" s="19">
        <v>1</v>
      </c>
      <c r="G154" s="19">
        <v>1</v>
      </c>
      <c r="H154" s="226" t="s">
        <v>1352</v>
      </c>
      <c r="I154" s="226" t="s">
        <v>970</v>
      </c>
      <c r="J154" s="417"/>
      <c r="K154" s="94"/>
      <c r="L154" s="394"/>
      <c r="M154" s="267"/>
      <c r="N154" s="24"/>
      <c r="O154" s="24"/>
      <c r="P154" s="24"/>
      <c r="Q154" s="24"/>
      <c r="R154" s="24"/>
      <c r="S154" s="24"/>
      <c r="T154" s="24"/>
      <c r="U154" s="24"/>
      <c r="V154" s="24"/>
    </row>
    <row r="155" spans="1:22" s="45" customFormat="1" ht="180">
      <c r="A155" s="302"/>
      <c r="B155" s="226" t="s">
        <v>100</v>
      </c>
      <c r="C155" s="226" t="s">
        <v>101</v>
      </c>
      <c r="D155" s="226" t="s">
        <v>972</v>
      </c>
      <c r="E155" s="19">
        <v>0.1</v>
      </c>
      <c r="F155" s="19">
        <v>1</v>
      </c>
      <c r="G155" s="19">
        <v>1</v>
      </c>
      <c r="H155" s="226" t="s">
        <v>1314</v>
      </c>
      <c r="I155" s="226" t="s">
        <v>973</v>
      </c>
      <c r="J155" s="417"/>
      <c r="K155" s="94"/>
      <c r="L155" s="394"/>
      <c r="M155" s="267"/>
      <c r="N155" s="24"/>
      <c r="O155" s="24"/>
      <c r="P155" s="24"/>
      <c r="Q155" s="24"/>
      <c r="R155" s="24"/>
      <c r="S155" s="24"/>
      <c r="T155" s="24"/>
      <c r="U155" s="24"/>
      <c r="V155" s="24"/>
    </row>
    <row r="156" spans="1:22" s="45" customFormat="1" ht="159.75" customHeight="1">
      <c r="A156" s="302"/>
      <c r="B156" s="262" t="s">
        <v>108</v>
      </c>
      <c r="C156" s="226" t="s">
        <v>1121</v>
      </c>
      <c r="D156" s="226" t="s">
        <v>972</v>
      </c>
      <c r="E156" s="228">
        <v>0</v>
      </c>
      <c r="F156" s="19">
        <v>1</v>
      </c>
      <c r="G156" s="19">
        <v>1</v>
      </c>
      <c r="H156" s="226" t="s">
        <v>1353</v>
      </c>
      <c r="I156" s="226" t="s">
        <v>1158</v>
      </c>
      <c r="J156" s="417"/>
      <c r="K156" s="94"/>
      <c r="L156" s="394"/>
      <c r="M156" s="267"/>
      <c r="N156" s="24"/>
      <c r="O156" s="24"/>
      <c r="P156" s="24"/>
      <c r="Q156" s="24"/>
      <c r="R156" s="24"/>
      <c r="S156" s="24"/>
      <c r="T156" s="24"/>
      <c r="U156" s="24"/>
      <c r="V156" s="24"/>
    </row>
    <row r="157" spans="1:22" s="45" customFormat="1" ht="374.25" customHeight="1">
      <c r="A157" s="302"/>
      <c r="B157" s="355"/>
      <c r="C157" s="226" t="s">
        <v>1077</v>
      </c>
      <c r="D157" s="226" t="s">
        <v>1110</v>
      </c>
      <c r="E157" s="19">
        <v>0</v>
      </c>
      <c r="F157" s="19">
        <v>1</v>
      </c>
      <c r="G157" s="19">
        <v>1</v>
      </c>
      <c r="H157" s="244" t="s">
        <v>1354</v>
      </c>
      <c r="I157" s="226" t="s">
        <v>1030</v>
      </c>
      <c r="J157" s="417"/>
      <c r="K157" s="94"/>
      <c r="L157" s="394"/>
      <c r="M157" s="267"/>
      <c r="N157" s="24"/>
      <c r="O157" s="24"/>
      <c r="P157" s="24"/>
      <c r="Q157" s="24"/>
      <c r="R157" s="24"/>
      <c r="S157" s="24"/>
      <c r="T157" s="24"/>
      <c r="U157" s="24"/>
      <c r="V157" s="24"/>
    </row>
    <row r="158" spans="1:22" s="45" customFormat="1" ht="175.5" customHeight="1">
      <c r="A158" s="302"/>
      <c r="B158" s="262" t="s">
        <v>1055</v>
      </c>
      <c r="C158" s="226" t="s">
        <v>1054</v>
      </c>
      <c r="D158" s="226" t="s">
        <v>1315</v>
      </c>
      <c r="E158" s="228">
        <v>0</v>
      </c>
      <c r="F158" s="19">
        <v>0.9</v>
      </c>
      <c r="G158" s="19">
        <v>0.91</v>
      </c>
      <c r="H158" s="226" t="s">
        <v>1410</v>
      </c>
      <c r="I158" s="226" t="s">
        <v>1078</v>
      </c>
      <c r="J158" s="417"/>
      <c r="K158" s="226" t="s">
        <v>1409</v>
      </c>
      <c r="L158" s="394"/>
      <c r="M158" s="267"/>
      <c r="N158" s="24"/>
      <c r="O158" s="24"/>
      <c r="P158" s="24"/>
      <c r="Q158" s="24"/>
      <c r="R158" s="24"/>
      <c r="S158" s="24"/>
      <c r="T158" s="24"/>
      <c r="U158" s="24"/>
      <c r="V158" s="24"/>
    </row>
    <row r="159" spans="1:22" s="45" customFormat="1" ht="110.25" customHeight="1">
      <c r="A159" s="302"/>
      <c r="B159" s="271"/>
      <c r="C159" s="226" t="s">
        <v>1079</v>
      </c>
      <c r="D159" s="226" t="s">
        <v>1109</v>
      </c>
      <c r="E159" s="228">
        <v>0</v>
      </c>
      <c r="F159" s="19">
        <v>1</v>
      </c>
      <c r="G159" s="19">
        <v>1</v>
      </c>
      <c r="H159" s="226" t="s">
        <v>1316</v>
      </c>
      <c r="I159" s="226" t="s">
        <v>1078</v>
      </c>
      <c r="J159" s="417"/>
      <c r="K159" s="94"/>
      <c r="L159" s="394"/>
      <c r="M159" s="267"/>
      <c r="N159" s="24"/>
      <c r="O159" s="24"/>
      <c r="P159" s="24"/>
      <c r="Q159" s="24"/>
      <c r="R159" s="24"/>
      <c r="S159" s="24"/>
      <c r="T159" s="24"/>
      <c r="U159" s="24"/>
      <c r="V159" s="24"/>
    </row>
    <row r="160" spans="1:22" s="45" customFormat="1" ht="227.25" customHeight="1">
      <c r="A160" s="302"/>
      <c r="B160" s="221" t="s">
        <v>1147</v>
      </c>
      <c r="C160" s="226" t="s">
        <v>1150</v>
      </c>
      <c r="D160" s="226" t="s">
        <v>1051</v>
      </c>
      <c r="E160" s="228">
        <v>0</v>
      </c>
      <c r="F160" s="19">
        <v>1</v>
      </c>
      <c r="G160" s="19">
        <v>1</v>
      </c>
      <c r="H160" s="226" t="s">
        <v>1411</v>
      </c>
      <c r="I160" s="226" t="s">
        <v>69</v>
      </c>
      <c r="J160" s="414"/>
      <c r="K160" s="94"/>
      <c r="L160" s="394"/>
      <c r="M160" s="267"/>
      <c r="N160" s="24"/>
      <c r="O160" s="24"/>
      <c r="P160" s="24"/>
      <c r="Q160" s="24"/>
      <c r="R160" s="24"/>
      <c r="S160" s="24"/>
      <c r="T160" s="24"/>
      <c r="U160" s="24"/>
      <c r="V160" s="24"/>
    </row>
    <row r="161" spans="1:13" s="195" customFormat="1" ht="30" customHeight="1">
      <c r="A161" s="358" t="s">
        <v>1024</v>
      </c>
      <c r="B161" s="359"/>
      <c r="C161" s="359"/>
      <c r="D161" s="359"/>
      <c r="E161" s="359"/>
      <c r="F161" s="359"/>
      <c r="G161" s="359"/>
      <c r="H161" s="359"/>
      <c r="I161" s="359"/>
      <c r="J161" s="359"/>
      <c r="K161" s="359"/>
      <c r="L161" s="359"/>
      <c r="M161" s="360"/>
    </row>
    <row r="162" spans="1:13" s="195" customFormat="1" ht="18" customHeight="1">
      <c r="A162" s="366" t="s">
        <v>860</v>
      </c>
      <c r="B162" s="356" t="s">
        <v>861</v>
      </c>
      <c r="C162" s="356" t="s">
        <v>857</v>
      </c>
      <c r="D162" s="356" t="s">
        <v>859</v>
      </c>
      <c r="E162" s="365" t="s">
        <v>858</v>
      </c>
      <c r="F162" s="365"/>
      <c r="G162" s="356" t="s">
        <v>1143</v>
      </c>
      <c r="H162" s="356"/>
      <c r="I162" s="356" t="s">
        <v>485</v>
      </c>
      <c r="J162" s="356" t="s">
        <v>1186</v>
      </c>
      <c r="K162" s="356"/>
      <c r="L162" s="356" t="s">
        <v>1421</v>
      </c>
      <c r="M162" s="356" t="s">
        <v>1232</v>
      </c>
    </row>
    <row r="163" spans="1:22" s="45" customFormat="1" ht="36">
      <c r="A163" s="366"/>
      <c r="B163" s="356"/>
      <c r="C163" s="356"/>
      <c r="D163" s="356"/>
      <c r="E163" s="206" t="s">
        <v>1028</v>
      </c>
      <c r="F163" s="206" t="s">
        <v>1029</v>
      </c>
      <c r="G163" s="212" t="s">
        <v>396</v>
      </c>
      <c r="H163" s="212" t="s">
        <v>391</v>
      </c>
      <c r="I163" s="356"/>
      <c r="J163" s="252" t="s">
        <v>1187</v>
      </c>
      <c r="K163" s="252" t="s">
        <v>1305</v>
      </c>
      <c r="L163" s="356"/>
      <c r="M163" s="356"/>
      <c r="N163" s="24"/>
      <c r="O163" s="24"/>
      <c r="P163" s="24"/>
      <c r="Q163" s="24"/>
      <c r="R163" s="24"/>
      <c r="S163" s="24"/>
      <c r="T163" s="24"/>
      <c r="U163" s="24"/>
      <c r="V163" s="24"/>
    </row>
    <row r="164" spans="1:22" s="45" customFormat="1" ht="60">
      <c r="A164" s="262" t="s">
        <v>893</v>
      </c>
      <c r="B164" s="262" t="s">
        <v>974</v>
      </c>
      <c r="C164" s="226" t="s">
        <v>975</v>
      </c>
      <c r="D164" s="199" t="s">
        <v>976</v>
      </c>
      <c r="E164" s="228">
        <v>1</v>
      </c>
      <c r="F164" s="19">
        <v>1</v>
      </c>
      <c r="G164" s="19">
        <v>1</v>
      </c>
      <c r="H164" s="199" t="s">
        <v>1164</v>
      </c>
      <c r="I164" s="222" t="s">
        <v>578</v>
      </c>
      <c r="J164" s="263" t="s">
        <v>1413</v>
      </c>
      <c r="K164" s="94"/>
      <c r="L164" s="394">
        <f>(G164+G165+G166+G167+G168+G169+G170+G171)/8</f>
        <v>0.9249999999999999</v>
      </c>
      <c r="M164" s="395">
        <v>8</v>
      </c>
      <c r="N164" s="24"/>
      <c r="O164" s="24"/>
      <c r="P164" s="24"/>
      <c r="Q164" s="24"/>
      <c r="R164" s="24"/>
      <c r="S164" s="24"/>
      <c r="T164" s="24"/>
      <c r="U164" s="24"/>
      <c r="V164" s="24"/>
    </row>
    <row r="165" spans="1:22" s="45" customFormat="1" ht="70.5" customHeight="1">
      <c r="A165" s="262"/>
      <c r="B165" s="364"/>
      <c r="C165" s="226" t="s">
        <v>977</v>
      </c>
      <c r="D165" s="226" t="s">
        <v>1022</v>
      </c>
      <c r="E165" s="228">
        <v>1</v>
      </c>
      <c r="F165" s="19">
        <f>1/1</f>
        <v>1</v>
      </c>
      <c r="G165" s="19">
        <v>1</v>
      </c>
      <c r="H165" s="199" t="s">
        <v>1317</v>
      </c>
      <c r="I165" s="222" t="s">
        <v>578</v>
      </c>
      <c r="J165" s="408"/>
      <c r="K165" s="94"/>
      <c r="L165" s="394"/>
      <c r="M165" s="395"/>
      <c r="N165" s="24"/>
      <c r="O165" s="24"/>
      <c r="P165" s="24"/>
      <c r="Q165" s="24"/>
      <c r="R165" s="24"/>
      <c r="S165" s="24"/>
      <c r="T165" s="24"/>
      <c r="U165" s="24"/>
      <c r="V165" s="24"/>
    </row>
    <row r="166" spans="1:22" s="45" customFormat="1" ht="138.75" customHeight="1">
      <c r="A166" s="262"/>
      <c r="B166" s="226" t="s">
        <v>978</v>
      </c>
      <c r="C166" s="226" t="s">
        <v>979</v>
      </c>
      <c r="D166" s="226" t="s">
        <v>980</v>
      </c>
      <c r="E166" s="231">
        <v>0</v>
      </c>
      <c r="F166" s="19">
        <f>1/1</f>
        <v>1</v>
      </c>
      <c r="G166" s="19">
        <v>1</v>
      </c>
      <c r="H166" s="199" t="s">
        <v>1355</v>
      </c>
      <c r="I166" s="222" t="s">
        <v>578</v>
      </c>
      <c r="J166" s="408"/>
      <c r="K166" s="94"/>
      <c r="L166" s="394"/>
      <c r="M166" s="395"/>
      <c r="N166" s="24"/>
      <c r="O166" s="24"/>
      <c r="P166" s="24"/>
      <c r="Q166" s="24"/>
      <c r="R166" s="24"/>
      <c r="S166" s="24"/>
      <c r="T166" s="24"/>
      <c r="U166" s="24"/>
      <c r="V166" s="24"/>
    </row>
    <row r="167" spans="1:22" s="45" customFormat="1" ht="156" customHeight="1">
      <c r="A167" s="262"/>
      <c r="B167" s="262" t="s">
        <v>981</v>
      </c>
      <c r="C167" s="226" t="s">
        <v>982</v>
      </c>
      <c r="D167" s="226" t="s">
        <v>983</v>
      </c>
      <c r="E167" s="229">
        <v>0</v>
      </c>
      <c r="F167" s="229">
        <v>1</v>
      </c>
      <c r="G167" s="229">
        <v>1</v>
      </c>
      <c r="H167" s="199" t="s">
        <v>1318</v>
      </c>
      <c r="I167" s="222" t="s">
        <v>1412</v>
      </c>
      <c r="J167" s="408"/>
      <c r="K167" s="94"/>
      <c r="L167" s="394"/>
      <c r="M167" s="395"/>
      <c r="N167" s="24"/>
      <c r="O167" s="24"/>
      <c r="P167" s="24"/>
      <c r="Q167" s="24"/>
      <c r="R167" s="24"/>
      <c r="S167" s="24"/>
      <c r="T167" s="24"/>
      <c r="U167" s="24"/>
      <c r="V167" s="24"/>
    </row>
    <row r="168" spans="1:22" s="45" customFormat="1" ht="72" customHeight="1">
      <c r="A168" s="262"/>
      <c r="B168" s="364"/>
      <c r="C168" s="226" t="s">
        <v>984</v>
      </c>
      <c r="D168" s="226" t="s">
        <v>985</v>
      </c>
      <c r="E168" s="229">
        <v>1</v>
      </c>
      <c r="F168" s="229">
        <v>1</v>
      </c>
      <c r="G168" s="229">
        <v>0.8</v>
      </c>
      <c r="H168" s="199" t="s">
        <v>1176</v>
      </c>
      <c r="I168" s="222" t="s">
        <v>1412</v>
      </c>
      <c r="J168" s="408"/>
      <c r="K168" s="94"/>
      <c r="L168" s="394"/>
      <c r="M168" s="395"/>
      <c r="N168" s="24"/>
      <c r="O168" s="24"/>
      <c r="P168" s="24"/>
      <c r="Q168" s="24"/>
      <c r="R168" s="24"/>
      <c r="S168" s="24"/>
      <c r="T168" s="24"/>
      <c r="U168" s="24"/>
      <c r="V168" s="24"/>
    </row>
    <row r="169" spans="1:22" s="45" customFormat="1" ht="132.75" customHeight="1">
      <c r="A169" s="262"/>
      <c r="B169" s="364"/>
      <c r="C169" s="199" t="s">
        <v>986</v>
      </c>
      <c r="D169" s="199" t="s">
        <v>987</v>
      </c>
      <c r="E169" s="229">
        <v>0</v>
      </c>
      <c r="F169" s="229">
        <v>1</v>
      </c>
      <c r="G169" s="229">
        <v>0.6</v>
      </c>
      <c r="H169" s="199" t="s">
        <v>1356</v>
      </c>
      <c r="I169" s="222" t="s">
        <v>988</v>
      </c>
      <c r="J169" s="306"/>
      <c r="K169" s="94"/>
      <c r="L169" s="394"/>
      <c r="M169" s="395"/>
      <c r="N169" s="24"/>
      <c r="O169" s="24"/>
      <c r="P169" s="24"/>
      <c r="Q169" s="24"/>
      <c r="R169" s="24"/>
      <c r="S169" s="24"/>
      <c r="T169" s="24"/>
      <c r="U169" s="24"/>
      <c r="V169" s="24"/>
    </row>
    <row r="170" spans="1:22" s="45" customFormat="1" ht="108">
      <c r="A170" s="262"/>
      <c r="B170" s="221" t="s">
        <v>1146</v>
      </c>
      <c r="C170" s="226" t="s">
        <v>1088</v>
      </c>
      <c r="D170" s="221" t="s">
        <v>1093</v>
      </c>
      <c r="E170" s="229">
        <v>0</v>
      </c>
      <c r="F170" s="229">
        <v>1</v>
      </c>
      <c r="G170" s="229">
        <v>1</v>
      </c>
      <c r="H170" s="199" t="s">
        <v>1165</v>
      </c>
      <c r="I170" s="222" t="s">
        <v>1412</v>
      </c>
      <c r="J170" s="250" t="s">
        <v>1325</v>
      </c>
      <c r="K170" s="94"/>
      <c r="L170" s="394"/>
      <c r="M170" s="395"/>
      <c r="N170" s="24"/>
      <c r="O170" s="24"/>
      <c r="P170" s="24"/>
      <c r="Q170" s="24"/>
      <c r="R170" s="24"/>
      <c r="S170" s="24"/>
      <c r="T170" s="24"/>
      <c r="U170" s="24"/>
      <c r="V170" s="24"/>
    </row>
    <row r="171" spans="1:22" s="45" customFormat="1" ht="210.75" customHeight="1">
      <c r="A171" s="262"/>
      <c r="B171" s="221" t="s">
        <v>1147</v>
      </c>
      <c r="C171" s="226" t="s">
        <v>1072</v>
      </c>
      <c r="D171" s="226" t="s">
        <v>1051</v>
      </c>
      <c r="E171" s="228">
        <v>0</v>
      </c>
      <c r="F171" s="19">
        <v>1</v>
      </c>
      <c r="G171" s="19">
        <v>1</v>
      </c>
      <c r="H171" s="226" t="s">
        <v>1203</v>
      </c>
      <c r="I171" s="222" t="s">
        <v>1412</v>
      </c>
      <c r="J171" s="253" t="s">
        <v>1414</v>
      </c>
      <c r="K171" s="226" t="s">
        <v>1207</v>
      </c>
      <c r="L171" s="394"/>
      <c r="M171" s="395"/>
      <c r="N171" s="24"/>
      <c r="O171" s="24"/>
      <c r="P171" s="24"/>
      <c r="Q171" s="24"/>
      <c r="R171" s="24"/>
      <c r="S171" s="24"/>
      <c r="T171" s="24"/>
      <c r="U171" s="24"/>
      <c r="V171" s="24"/>
    </row>
    <row r="172" spans="1:13" s="195" customFormat="1" ht="30" customHeight="1">
      <c r="A172" s="370" t="s">
        <v>989</v>
      </c>
      <c r="B172" s="371"/>
      <c r="C172" s="371"/>
      <c r="D172" s="371"/>
      <c r="E172" s="371"/>
      <c r="F172" s="371"/>
      <c r="G172" s="371"/>
      <c r="H172" s="371"/>
      <c r="I172" s="371"/>
      <c r="J172" s="371"/>
      <c r="K172" s="371"/>
      <c r="L172" s="371"/>
      <c r="M172" s="372"/>
    </row>
    <row r="173" spans="1:13" s="195" customFormat="1" ht="26.25" customHeight="1">
      <c r="A173" s="374" t="s">
        <v>860</v>
      </c>
      <c r="B173" s="375" t="s">
        <v>861</v>
      </c>
      <c r="C173" s="375" t="s">
        <v>857</v>
      </c>
      <c r="D173" s="375" t="s">
        <v>859</v>
      </c>
      <c r="E173" s="377" t="s">
        <v>858</v>
      </c>
      <c r="F173" s="377"/>
      <c r="G173" s="356" t="s">
        <v>1143</v>
      </c>
      <c r="H173" s="356"/>
      <c r="I173" s="367" t="s">
        <v>485</v>
      </c>
      <c r="J173" s="356" t="s">
        <v>1186</v>
      </c>
      <c r="K173" s="356"/>
      <c r="L173" s="356" t="s">
        <v>1421</v>
      </c>
      <c r="M173" s="356" t="s">
        <v>1232</v>
      </c>
    </row>
    <row r="174" spans="1:22" s="45" customFormat="1" ht="30.75" customHeight="1">
      <c r="A174" s="374"/>
      <c r="B174" s="375"/>
      <c r="C174" s="375"/>
      <c r="D174" s="375"/>
      <c r="E174" s="236" t="s">
        <v>1028</v>
      </c>
      <c r="F174" s="236" t="s">
        <v>1029</v>
      </c>
      <c r="G174" s="212" t="s">
        <v>396</v>
      </c>
      <c r="H174" s="212" t="s">
        <v>391</v>
      </c>
      <c r="I174" s="367"/>
      <c r="J174" s="252" t="s">
        <v>1187</v>
      </c>
      <c r="K174" s="252" t="s">
        <v>1305</v>
      </c>
      <c r="L174" s="356"/>
      <c r="M174" s="356"/>
      <c r="N174" s="24"/>
      <c r="O174" s="24"/>
      <c r="P174" s="24"/>
      <c r="Q174" s="24"/>
      <c r="R174" s="24"/>
      <c r="S174" s="24"/>
      <c r="T174" s="24"/>
      <c r="U174" s="24"/>
      <c r="V174" s="24"/>
    </row>
    <row r="175" spans="1:22" s="45" customFormat="1" ht="176.25" customHeight="1">
      <c r="A175" s="376" t="s">
        <v>893</v>
      </c>
      <c r="B175" s="237" t="s">
        <v>990</v>
      </c>
      <c r="C175" s="237" t="s">
        <v>1056</v>
      </c>
      <c r="D175" s="237" t="s">
        <v>991</v>
      </c>
      <c r="E175" s="235">
        <v>0.3</v>
      </c>
      <c r="F175" s="235">
        <f>5/5</f>
        <v>1</v>
      </c>
      <c r="G175" s="235">
        <v>1</v>
      </c>
      <c r="H175" s="237" t="s">
        <v>1319</v>
      </c>
      <c r="I175" s="215" t="s">
        <v>246</v>
      </c>
      <c r="J175" s="263" t="s">
        <v>1415</v>
      </c>
      <c r="K175" s="94"/>
      <c r="L175" s="394">
        <f>(G175+G176+G177+G178+G179+G180+G181)/7</f>
        <v>0.8285714285714285</v>
      </c>
      <c r="M175" s="395">
        <v>7</v>
      </c>
      <c r="N175" s="24"/>
      <c r="O175" s="24"/>
      <c r="P175" s="24"/>
      <c r="Q175" s="24"/>
      <c r="R175" s="24"/>
      <c r="S175" s="24"/>
      <c r="T175" s="24"/>
      <c r="U175" s="24"/>
      <c r="V175" s="24"/>
    </row>
    <row r="176" spans="1:22" s="45" customFormat="1" ht="154.5" customHeight="1">
      <c r="A176" s="262"/>
      <c r="B176" s="226" t="s">
        <v>1111</v>
      </c>
      <c r="C176" s="226" t="s">
        <v>1112</v>
      </c>
      <c r="D176" s="221" t="s">
        <v>992</v>
      </c>
      <c r="E176" s="19">
        <v>0.5</v>
      </c>
      <c r="F176" s="19">
        <v>0.8</v>
      </c>
      <c r="G176" s="19">
        <v>0.8</v>
      </c>
      <c r="H176" s="237" t="s">
        <v>1320</v>
      </c>
      <c r="I176" s="226" t="s">
        <v>993</v>
      </c>
      <c r="J176" s="417"/>
      <c r="K176" s="94"/>
      <c r="L176" s="394"/>
      <c r="M176" s="395"/>
      <c r="N176" s="24"/>
      <c r="O176" s="24"/>
      <c r="P176" s="24"/>
      <c r="Q176" s="24"/>
      <c r="R176" s="24"/>
      <c r="S176" s="24"/>
      <c r="T176" s="24"/>
      <c r="U176" s="24"/>
      <c r="V176" s="24"/>
    </row>
    <row r="177" spans="1:22" s="45" customFormat="1" ht="209.25" customHeight="1">
      <c r="A177" s="274"/>
      <c r="B177" s="226" t="s">
        <v>247</v>
      </c>
      <c r="C177" s="226" t="s">
        <v>994</v>
      </c>
      <c r="D177" s="226" t="s">
        <v>1012</v>
      </c>
      <c r="E177" s="229">
        <v>1</v>
      </c>
      <c r="F177" s="229">
        <v>1</v>
      </c>
      <c r="G177" s="229">
        <v>1</v>
      </c>
      <c r="H177" s="237" t="s">
        <v>1357</v>
      </c>
      <c r="I177" s="221" t="s">
        <v>1236</v>
      </c>
      <c r="J177" s="414"/>
      <c r="K177" s="94"/>
      <c r="L177" s="394"/>
      <c r="M177" s="395"/>
      <c r="N177" s="24"/>
      <c r="O177" s="24"/>
      <c r="P177" s="24"/>
      <c r="Q177" s="24"/>
      <c r="R177" s="24"/>
      <c r="S177" s="24"/>
      <c r="T177" s="24"/>
      <c r="U177" s="24"/>
      <c r="V177" s="24"/>
    </row>
    <row r="178" spans="1:22" s="45" customFormat="1" ht="252" customHeight="1">
      <c r="A178" s="274"/>
      <c r="B178" s="301" t="s">
        <v>995</v>
      </c>
      <c r="C178" s="226" t="s">
        <v>996</v>
      </c>
      <c r="D178" s="226" t="s">
        <v>997</v>
      </c>
      <c r="E178" s="229">
        <v>1</v>
      </c>
      <c r="F178" s="229">
        <v>1</v>
      </c>
      <c r="G178" s="229">
        <v>1</v>
      </c>
      <c r="H178" s="226" t="s">
        <v>1416</v>
      </c>
      <c r="I178" s="226" t="s">
        <v>998</v>
      </c>
      <c r="J178" s="263" t="s">
        <v>1417</v>
      </c>
      <c r="K178" s="94"/>
      <c r="L178" s="394"/>
      <c r="M178" s="395"/>
      <c r="N178" s="24"/>
      <c r="O178" s="24"/>
      <c r="P178" s="24"/>
      <c r="Q178" s="24"/>
      <c r="R178" s="24"/>
      <c r="S178" s="24"/>
      <c r="T178" s="24"/>
      <c r="U178" s="24"/>
      <c r="V178" s="24"/>
    </row>
    <row r="179" spans="1:22" s="45" customFormat="1" ht="117" customHeight="1">
      <c r="A179" s="274"/>
      <c r="B179" s="301"/>
      <c r="C179" s="202" t="s">
        <v>999</v>
      </c>
      <c r="D179" s="199" t="s">
        <v>1000</v>
      </c>
      <c r="E179" s="229">
        <v>1</v>
      </c>
      <c r="F179" s="205">
        <f>3/3</f>
        <v>1</v>
      </c>
      <c r="G179" s="205">
        <v>1</v>
      </c>
      <c r="H179" s="226" t="s">
        <v>1152</v>
      </c>
      <c r="I179" s="199" t="s">
        <v>998</v>
      </c>
      <c r="J179" s="414"/>
      <c r="K179" s="94"/>
      <c r="L179" s="394"/>
      <c r="M179" s="395"/>
      <c r="N179" s="24"/>
      <c r="O179" s="24"/>
      <c r="P179" s="24"/>
      <c r="Q179" s="24"/>
      <c r="R179" s="24"/>
      <c r="S179" s="24"/>
      <c r="T179" s="24"/>
      <c r="U179" s="24"/>
      <c r="V179" s="24"/>
    </row>
    <row r="180" spans="1:22" s="45" customFormat="1" ht="110.25" customHeight="1">
      <c r="A180" s="274"/>
      <c r="B180" s="221" t="s">
        <v>1146</v>
      </c>
      <c r="C180" s="226" t="s">
        <v>1088</v>
      </c>
      <c r="D180" s="221" t="s">
        <v>1053</v>
      </c>
      <c r="E180" s="231">
        <v>0</v>
      </c>
      <c r="F180" s="229">
        <v>1</v>
      </c>
      <c r="G180" s="229">
        <v>0.5</v>
      </c>
      <c r="H180" s="243" t="s">
        <v>1321</v>
      </c>
      <c r="I180" s="226" t="s">
        <v>69</v>
      </c>
      <c r="J180" s="250" t="s">
        <v>1325</v>
      </c>
      <c r="K180" s="226" t="s">
        <v>1212</v>
      </c>
      <c r="L180" s="394"/>
      <c r="M180" s="395"/>
      <c r="N180" s="24"/>
      <c r="O180" s="24"/>
      <c r="P180" s="24"/>
      <c r="Q180" s="24"/>
      <c r="R180" s="24"/>
      <c r="S180" s="24"/>
      <c r="T180" s="24"/>
      <c r="U180" s="24"/>
      <c r="V180" s="24"/>
    </row>
    <row r="181" spans="1:22" s="45" customFormat="1" ht="216.75" customHeight="1">
      <c r="A181" s="274"/>
      <c r="B181" s="221" t="s">
        <v>1147</v>
      </c>
      <c r="C181" s="226" t="s">
        <v>1072</v>
      </c>
      <c r="D181" s="226" t="s">
        <v>1051</v>
      </c>
      <c r="E181" s="228">
        <v>0</v>
      </c>
      <c r="F181" s="19">
        <v>1</v>
      </c>
      <c r="G181" s="19">
        <v>0.5</v>
      </c>
      <c r="H181" s="226" t="s">
        <v>1237</v>
      </c>
      <c r="I181" s="226" t="s">
        <v>1071</v>
      </c>
      <c r="J181" s="250" t="s">
        <v>1418</v>
      </c>
      <c r="K181" s="226" t="s">
        <v>1159</v>
      </c>
      <c r="L181" s="394"/>
      <c r="M181" s="395"/>
      <c r="N181" s="24"/>
      <c r="O181" s="24"/>
      <c r="P181" s="24"/>
      <c r="Q181" s="24"/>
      <c r="R181" s="24"/>
      <c r="S181" s="24"/>
      <c r="T181" s="24"/>
      <c r="U181" s="24"/>
      <c r="V181" s="24"/>
    </row>
    <row r="182" spans="1:13" s="195" customFormat="1" ht="30" customHeight="1">
      <c r="A182" s="370" t="s">
        <v>1025</v>
      </c>
      <c r="B182" s="371"/>
      <c r="C182" s="371"/>
      <c r="D182" s="371"/>
      <c r="E182" s="371"/>
      <c r="F182" s="371"/>
      <c r="G182" s="371"/>
      <c r="H182" s="371"/>
      <c r="I182" s="371"/>
      <c r="J182" s="371"/>
      <c r="K182" s="371"/>
      <c r="L182" s="371"/>
      <c r="M182" s="372"/>
    </row>
    <row r="183" spans="1:13" s="195" customFormat="1" ht="22.5" customHeight="1">
      <c r="A183" s="366" t="s">
        <v>860</v>
      </c>
      <c r="B183" s="356" t="s">
        <v>861</v>
      </c>
      <c r="C183" s="356" t="s">
        <v>857</v>
      </c>
      <c r="D183" s="356" t="s">
        <v>859</v>
      </c>
      <c r="E183" s="365" t="s">
        <v>858</v>
      </c>
      <c r="F183" s="365"/>
      <c r="G183" s="356" t="s">
        <v>1143</v>
      </c>
      <c r="H183" s="356"/>
      <c r="I183" s="356" t="s">
        <v>485</v>
      </c>
      <c r="J183" s="356" t="s">
        <v>1186</v>
      </c>
      <c r="K183" s="356"/>
      <c r="L183" s="356" t="s">
        <v>1421</v>
      </c>
      <c r="M183" s="356" t="s">
        <v>1232</v>
      </c>
    </row>
    <row r="184" spans="1:22" s="45" customFormat="1" ht="36.75" customHeight="1">
      <c r="A184" s="366"/>
      <c r="B184" s="356"/>
      <c r="C184" s="356"/>
      <c r="D184" s="356"/>
      <c r="E184" s="206" t="s">
        <v>1028</v>
      </c>
      <c r="F184" s="206" t="s">
        <v>1029</v>
      </c>
      <c r="G184" s="212" t="s">
        <v>396</v>
      </c>
      <c r="H184" s="212" t="s">
        <v>391</v>
      </c>
      <c r="I184" s="356"/>
      <c r="J184" s="252" t="s">
        <v>1187</v>
      </c>
      <c r="K184" s="252" t="s">
        <v>1305</v>
      </c>
      <c r="L184" s="356"/>
      <c r="M184" s="356"/>
      <c r="N184" s="24"/>
      <c r="O184" s="24"/>
      <c r="P184" s="24"/>
      <c r="Q184" s="24"/>
      <c r="R184" s="24"/>
      <c r="S184" s="24"/>
      <c r="T184" s="24"/>
      <c r="U184" s="24"/>
      <c r="V184" s="24"/>
    </row>
    <row r="185" spans="1:22" s="45" customFormat="1" ht="186" customHeight="1">
      <c r="A185" s="262" t="s">
        <v>1001</v>
      </c>
      <c r="B185" s="263" t="s">
        <v>121</v>
      </c>
      <c r="C185" s="199" t="s">
        <v>1026</v>
      </c>
      <c r="D185" s="226" t="s">
        <v>1002</v>
      </c>
      <c r="E185" s="231">
        <v>0</v>
      </c>
      <c r="F185" s="19">
        <v>1</v>
      </c>
      <c r="G185" s="210">
        <v>1</v>
      </c>
      <c r="H185" s="226" t="s">
        <v>1322</v>
      </c>
      <c r="I185" s="226" t="s">
        <v>123</v>
      </c>
      <c r="J185" s="263" t="s">
        <v>1358</v>
      </c>
      <c r="K185" s="263" t="s">
        <v>1419</v>
      </c>
      <c r="L185" s="353">
        <f>(G185+G186+G188+G192+G193)/5</f>
        <v>1</v>
      </c>
      <c r="M185" s="423">
        <v>6</v>
      </c>
      <c r="N185" s="24"/>
      <c r="O185" s="24"/>
      <c r="P185" s="24"/>
      <c r="Q185" s="24"/>
      <c r="R185" s="24"/>
      <c r="S185" s="24"/>
      <c r="T185" s="24"/>
      <c r="U185" s="24"/>
      <c r="V185" s="24"/>
    </row>
    <row r="186" spans="1:22" s="45" customFormat="1" ht="111" customHeight="1">
      <c r="A186" s="274"/>
      <c r="B186" s="378"/>
      <c r="C186" s="199" t="s">
        <v>1003</v>
      </c>
      <c r="D186" s="199" t="s">
        <v>1323</v>
      </c>
      <c r="E186" s="231">
        <v>0</v>
      </c>
      <c r="F186" s="19">
        <v>1</v>
      </c>
      <c r="G186" s="210">
        <v>1</v>
      </c>
      <c r="H186" s="199" t="s">
        <v>1359</v>
      </c>
      <c r="I186" s="199" t="s">
        <v>123</v>
      </c>
      <c r="J186" s="414"/>
      <c r="K186" s="349"/>
      <c r="L186" s="407"/>
      <c r="M186" s="424"/>
      <c r="N186" s="24"/>
      <c r="O186" s="24"/>
      <c r="P186" s="24"/>
      <c r="Q186" s="24"/>
      <c r="R186" s="24"/>
      <c r="S186" s="24"/>
      <c r="T186" s="24"/>
      <c r="U186" s="24"/>
      <c r="V186" s="24"/>
    </row>
    <row r="187" spans="1:22" s="45" customFormat="1" ht="131.25" customHeight="1">
      <c r="A187" s="274"/>
      <c r="B187" s="349"/>
      <c r="C187" s="226" t="s">
        <v>1184</v>
      </c>
      <c r="D187" s="226" t="s">
        <v>1113</v>
      </c>
      <c r="E187" s="231">
        <v>0</v>
      </c>
      <c r="F187" s="19">
        <v>1</v>
      </c>
      <c r="G187" s="223">
        <v>0.925</v>
      </c>
      <c r="H187" s="226" t="s">
        <v>1204</v>
      </c>
      <c r="I187" s="226" t="s">
        <v>123</v>
      </c>
      <c r="J187" s="263" t="s">
        <v>1427</v>
      </c>
      <c r="K187" s="263" t="s">
        <v>1420</v>
      </c>
      <c r="L187" s="407"/>
      <c r="M187" s="424"/>
      <c r="N187" s="24"/>
      <c r="O187" s="24"/>
      <c r="P187" s="24"/>
      <c r="Q187" s="24"/>
      <c r="R187" s="24"/>
      <c r="S187" s="24"/>
      <c r="T187" s="24"/>
      <c r="U187" s="24"/>
      <c r="V187" s="24"/>
    </row>
    <row r="188" spans="1:22" s="45" customFormat="1" ht="153.75" customHeight="1">
      <c r="A188" s="274"/>
      <c r="B188" s="263" t="s">
        <v>1324</v>
      </c>
      <c r="C188" s="263" t="s">
        <v>1004</v>
      </c>
      <c r="D188" s="263" t="s">
        <v>1005</v>
      </c>
      <c r="E188" s="404">
        <v>0</v>
      </c>
      <c r="F188" s="353">
        <v>1</v>
      </c>
      <c r="G188" s="353">
        <v>1</v>
      </c>
      <c r="H188" s="226" t="s">
        <v>1238</v>
      </c>
      <c r="I188" s="226" t="s">
        <v>1241</v>
      </c>
      <c r="J188" s="408"/>
      <c r="K188" s="408"/>
      <c r="L188" s="407"/>
      <c r="M188" s="424"/>
      <c r="N188" s="24"/>
      <c r="O188" s="24"/>
      <c r="P188" s="24"/>
      <c r="Q188" s="24"/>
      <c r="R188" s="24"/>
      <c r="S188" s="24"/>
      <c r="T188" s="24"/>
      <c r="U188" s="24"/>
      <c r="V188" s="24"/>
    </row>
    <row r="189" spans="1:22" s="45" customFormat="1" ht="165.75" customHeight="1">
      <c r="A189" s="274"/>
      <c r="B189" s="378"/>
      <c r="C189" s="378"/>
      <c r="D189" s="378"/>
      <c r="E189" s="405"/>
      <c r="F189" s="407"/>
      <c r="G189" s="407"/>
      <c r="H189" s="226" t="s">
        <v>1239</v>
      </c>
      <c r="I189" s="226" t="s">
        <v>1241</v>
      </c>
      <c r="J189" s="408"/>
      <c r="K189" s="408"/>
      <c r="L189" s="407"/>
      <c r="M189" s="424"/>
      <c r="N189" s="24"/>
      <c r="O189" s="24"/>
      <c r="P189" s="24"/>
      <c r="Q189" s="24"/>
      <c r="R189" s="24"/>
      <c r="S189" s="24"/>
      <c r="T189" s="24"/>
      <c r="U189" s="24"/>
      <c r="V189" s="24"/>
    </row>
    <row r="190" spans="1:22" s="45" customFormat="1" ht="172.5" customHeight="1">
      <c r="A190" s="274"/>
      <c r="B190" s="378"/>
      <c r="C190" s="378"/>
      <c r="D190" s="378"/>
      <c r="E190" s="405"/>
      <c r="F190" s="407"/>
      <c r="G190" s="407"/>
      <c r="H190" s="226" t="s">
        <v>1240</v>
      </c>
      <c r="I190" s="226" t="s">
        <v>1241</v>
      </c>
      <c r="J190" s="408"/>
      <c r="K190" s="408"/>
      <c r="L190" s="407"/>
      <c r="M190" s="424"/>
      <c r="N190" s="24"/>
      <c r="O190" s="24"/>
      <c r="P190" s="24"/>
      <c r="Q190" s="24"/>
      <c r="R190" s="24"/>
      <c r="S190" s="24"/>
      <c r="T190" s="24"/>
      <c r="U190" s="24"/>
      <c r="V190" s="24"/>
    </row>
    <row r="191" spans="1:22" s="45" customFormat="1" ht="163.5" customHeight="1">
      <c r="A191" s="274"/>
      <c r="B191" s="349"/>
      <c r="C191" s="349"/>
      <c r="D191" s="349"/>
      <c r="E191" s="406"/>
      <c r="F191" s="354"/>
      <c r="G191" s="354"/>
      <c r="H191" s="243" t="s">
        <v>1360</v>
      </c>
      <c r="I191" s="243" t="s">
        <v>1241</v>
      </c>
      <c r="J191" s="306"/>
      <c r="K191" s="306"/>
      <c r="L191" s="407"/>
      <c r="M191" s="424"/>
      <c r="N191" s="24"/>
      <c r="O191" s="24"/>
      <c r="P191" s="24"/>
      <c r="Q191" s="24"/>
      <c r="R191" s="24"/>
      <c r="S191" s="24"/>
      <c r="T191" s="24"/>
      <c r="U191" s="24"/>
      <c r="V191" s="24"/>
    </row>
    <row r="192" spans="1:22" s="45" customFormat="1" ht="109.5" customHeight="1">
      <c r="A192" s="274"/>
      <c r="B192" s="221" t="s">
        <v>1146</v>
      </c>
      <c r="C192" s="226" t="s">
        <v>1088</v>
      </c>
      <c r="D192" s="221" t="s">
        <v>1093</v>
      </c>
      <c r="E192" s="231">
        <v>0</v>
      </c>
      <c r="F192" s="229">
        <v>1</v>
      </c>
      <c r="G192" s="224">
        <v>1</v>
      </c>
      <c r="H192" s="226" t="s">
        <v>1208</v>
      </c>
      <c r="I192" s="226" t="s">
        <v>123</v>
      </c>
      <c r="J192" s="250" t="s">
        <v>1325</v>
      </c>
      <c r="K192" s="94"/>
      <c r="L192" s="407"/>
      <c r="M192" s="424"/>
      <c r="N192" s="24"/>
      <c r="O192" s="24"/>
      <c r="P192" s="24"/>
      <c r="Q192" s="24"/>
      <c r="R192" s="24"/>
      <c r="S192" s="24"/>
      <c r="T192" s="24"/>
      <c r="U192" s="24"/>
      <c r="V192" s="24"/>
    </row>
    <row r="193" spans="1:22" s="45" customFormat="1" ht="253.5" customHeight="1">
      <c r="A193" s="274"/>
      <c r="B193" s="221" t="s">
        <v>1147</v>
      </c>
      <c r="C193" s="226" t="s">
        <v>1151</v>
      </c>
      <c r="D193" s="226" t="s">
        <v>1051</v>
      </c>
      <c r="E193" s="228">
        <v>0</v>
      </c>
      <c r="F193" s="19">
        <v>1</v>
      </c>
      <c r="G193" s="224">
        <v>1</v>
      </c>
      <c r="H193" s="226" t="s">
        <v>1200</v>
      </c>
      <c r="I193" s="226" t="s">
        <v>123</v>
      </c>
      <c r="J193" s="250" t="s">
        <v>1326</v>
      </c>
      <c r="K193" s="234" t="s">
        <v>1205</v>
      </c>
      <c r="L193" s="354"/>
      <c r="M193" s="425"/>
      <c r="N193" s="24"/>
      <c r="O193" s="24"/>
      <c r="P193" s="24"/>
      <c r="Q193" s="24"/>
      <c r="R193" s="24"/>
      <c r="S193" s="24"/>
      <c r="T193" s="24"/>
      <c r="U193" s="24"/>
      <c r="V193" s="24"/>
    </row>
    <row r="194" spans="1:13" s="195" customFormat="1" ht="30" customHeight="1">
      <c r="A194" s="370" t="s">
        <v>1027</v>
      </c>
      <c r="B194" s="371"/>
      <c r="C194" s="371"/>
      <c r="D194" s="371"/>
      <c r="E194" s="371"/>
      <c r="F194" s="371"/>
      <c r="G194" s="371"/>
      <c r="H194" s="371"/>
      <c r="I194" s="371"/>
      <c r="J194" s="371"/>
      <c r="K194" s="371"/>
      <c r="L194" s="371"/>
      <c r="M194" s="372"/>
    </row>
    <row r="195" spans="1:13" s="195" customFormat="1" ht="26.25" customHeight="1">
      <c r="A195" s="366" t="s">
        <v>860</v>
      </c>
      <c r="B195" s="356" t="s">
        <v>861</v>
      </c>
      <c r="C195" s="356" t="s">
        <v>857</v>
      </c>
      <c r="D195" s="356" t="s">
        <v>859</v>
      </c>
      <c r="E195" s="365" t="s">
        <v>858</v>
      </c>
      <c r="F195" s="365"/>
      <c r="G195" s="356" t="s">
        <v>1143</v>
      </c>
      <c r="H195" s="356"/>
      <c r="I195" s="356" t="s">
        <v>485</v>
      </c>
      <c r="J195" s="356" t="s">
        <v>1186</v>
      </c>
      <c r="K195" s="356"/>
      <c r="L195" s="356" t="s">
        <v>1421</v>
      </c>
      <c r="M195" s="356" t="s">
        <v>1232</v>
      </c>
    </row>
    <row r="196" spans="1:22" s="45" customFormat="1" ht="36">
      <c r="A196" s="366"/>
      <c r="B196" s="356"/>
      <c r="C196" s="356"/>
      <c r="D196" s="356"/>
      <c r="E196" s="206" t="s">
        <v>1028</v>
      </c>
      <c r="F196" s="206" t="s">
        <v>1029</v>
      </c>
      <c r="G196" s="212" t="s">
        <v>396</v>
      </c>
      <c r="H196" s="212" t="s">
        <v>391</v>
      </c>
      <c r="I196" s="356"/>
      <c r="J196" s="252" t="s">
        <v>1187</v>
      </c>
      <c r="K196" s="252" t="s">
        <v>1305</v>
      </c>
      <c r="L196" s="356"/>
      <c r="M196" s="356"/>
      <c r="N196" s="24"/>
      <c r="O196" s="24"/>
      <c r="P196" s="24"/>
      <c r="Q196" s="24"/>
      <c r="R196" s="24"/>
      <c r="S196" s="24"/>
      <c r="T196" s="24"/>
      <c r="U196" s="24"/>
      <c r="V196" s="24"/>
    </row>
    <row r="197" spans="1:22" s="45" customFormat="1" ht="157.5" customHeight="1">
      <c r="A197" s="262" t="s">
        <v>893</v>
      </c>
      <c r="B197" s="226" t="s">
        <v>124</v>
      </c>
      <c r="C197" s="226" t="s">
        <v>125</v>
      </c>
      <c r="D197" s="221" t="s">
        <v>1122</v>
      </c>
      <c r="E197" s="231">
        <v>0</v>
      </c>
      <c r="F197" s="229">
        <v>1</v>
      </c>
      <c r="G197" s="229">
        <v>1</v>
      </c>
      <c r="H197" s="226" t="s">
        <v>1361</v>
      </c>
      <c r="I197" s="230" t="s">
        <v>127</v>
      </c>
      <c r="J197" s="263" t="s">
        <v>1327</v>
      </c>
      <c r="K197" s="94"/>
      <c r="L197" s="394">
        <f>(G197+G198+G199)/3</f>
        <v>1</v>
      </c>
      <c r="M197" s="395">
        <v>3</v>
      </c>
      <c r="N197" s="24"/>
      <c r="O197" s="24"/>
      <c r="P197" s="24"/>
      <c r="Q197" s="24"/>
      <c r="R197" s="24"/>
      <c r="S197" s="24"/>
      <c r="T197" s="24"/>
      <c r="U197" s="24"/>
      <c r="V197" s="24"/>
    </row>
    <row r="198" spans="1:13" ht="108" customHeight="1">
      <c r="A198" s="302"/>
      <c r="B198" s="221" t="s">
        <v>1146</v>
      </c>
      <c r="C198" s="226" t="s">
        <v>1088</v>
      </c>
      <c r="D198" s="221" t="s">
        <v>1093</v>
      </c>
      <c r="E198" s="231">
        <v>0</v>
      </c>
      <c r="F198" s="229">
        <v>1</v>
      </c>
      <c r="G198" s="229">
        <v>1</v>
      </c>
      <c r="H198" s="221" t="s">
        <v>1185</v>
      </c>
      <c r="I198" s="230" t="s">
        <v>127</v>
      </c>
      <c r="J198" s="408"/>
      <c r="K198" s="226" t="s">
        <v>1210</v>
      </c>
      <c r="L198" s="394"/>
      <c r="M198" s="395"/>
    </row>
    <row r="199" spans="1:13" ht="213" customHeight="1">
      <c r="A199" s="302"/>
      <c r="B199" s="221" t="s">
        <v>1147</v>
      </c>
      <c r="C199" s="226" t="s">
        <v>1072</v>
      </c>
      <c r="D199" s="226" t="s">
        <v>1051</v>
      </c>
      <c r="E199" s="228">
        <v>0</v>
      </c>
      <c r="F199" s="19">
        <v>1</v>
      </c>
      <c r="G199" s="19">
        <v>1</v>
      </c>
      <c r="H199" s="226" t="s">
        <v>1200</v>
      </c>
      <c r="I199" s="230" t="s">
        <v>127</v>
      </c>
      <c r="J199" s="306"/>
      <c r="K199" s="94"/>
      <c r="L199" s="394"/>
      <c r="M199" s="395"/>
    </row>
    <row r="200" spans="1:13" ht="12">
      <c r="A200" s="369" t="s">
        <v>1328</v>
      </c>
      <c r="B200" s="369"/>
      <c r="C200" s="369"/>
      <c r="D200" s="369"/>
      <c r="E200" s="369"/>
      <c r="F200" s="369"/>
      <c r="G200" s="369"/>
      <c r="H200" s="369"/>
      <c r="I200" s="200"/>
      <c r="L200" s="429">
        <f>SUM(L10:L199)/14</f>
        <v>0.8812934148653496</v>
      </c>
      <c r="M200" s="416">
        <f>SUM(M10:M197)</f>
        <v>137</v>
      </c>
    </row>
    <row r="201" spans="1:13" ht="12">
      <c r="A201" s="369" t="s">
        <v>1177</v>
      </c>
      <c r="B201" s="369"/>
      <c r="C201" s="369"/>
      <c r="D201" s="369"/>
      <c r="E201" s="369"/>
      <c r="F201" s="369"/>
      <c r="G201" s="369"/>
      <c r="H201" s="369"/>
      <c r="I201" s="43"/>
      <c r="L201" s="225"/>
      <c r="M201" s="416"/>
    </row>
    <row r="202" spans="1:13" ht="12">
      <c r="A202" s="369"/>
      <c r="B202" s="369"/>
      <c r="C202" s="369"/>
      <c r="D202" s="369"/>
      <c r="E202" s="369"/>
      <c r="F202" s="369"/>
      <c r="G202" s="369"/>
      <c r="H202" s="369"/>
      <c r="I202" s="43"/>
      <c r="L202" s="225"/>
      <c r="M202" s="416"/>
    </row>
  </sheetData>
  <sheetProtection/>
  <protectedRanges>
    <protectedRange sqref="K132" name="Planeacion"/>
  </protectedRanges>
  <mergeCells count="296">
    <mergeCell ref="K1:M1"/>
    <mergeCell ref="K2:M2"/>
    <mergeCell ref="K3:M3"/>
    <mergeCell ref="A7:M7"/>
    <mergeCell ref="M91:M102"/>
    <mergeCell ref="A103:M103"/>
    <mergeCell ref="A104:M104"/>
    <mergeCell ref="A116:M116"/>
    <mergeCell ref="A117:M117"/>
    <mergeCell ref="A128:M128"/>
    <mergeCell ref="A35:M35"/>
    <mergeCell ref="A36:M36"/>
    <mergeCell ref="A56:M56"/>
    <mergeCell ref="A57:M57"/>
    <mergeCell ref="A72:M72"/>
    <mergeCell ref="A73:M73"/>
    <mergeCell ref="L162:L163"/>
    <mergeCell ref="M162:M163"/>
    <mergeCell ref="L173:L174"/>
    <mergeCell ref="M173:M174"/>
    <mergeCell ref="L183:L184"/>
    <mergeCell ref="M183:M184"/>
    <mergeCell ref="A172:M172"/>
    <mergeCell ref="A182:M182"/>
    <mergeCell ref="L118:L119"/>
    <mergeCell ref="M118:M119"/>
    <mergeCell ref="L130:L131"/>
    <mergeCell ref="M130:M131"/>
    <mergeCell ref="L149:L150"/>
    <mergeCell ref="M149:M150"/>
    <mergeCell ref="A129:M129"/>
    <mergeCell ref="A148:M148"/>
    <mergeCell ref="M37:M38"/>
    <mergeCell ref="L58:L59"/>
    <mergeCell ref="M58:M59"/>
    <mergeCell ref="L74:L75"/>
    <mergeCell ref="M74:M75"/>
    <mergeCell ref="L89:L90"/>
    <mergeCell ref="M89:M90"/>
    <mergeCell ref="A87:M87"/>
    <mergeCell ref="A88:M88"/>
    <mergeCell ref="J164:J169"/>
    <mergeCell ref="K187:K191"/>
    <mergeCell ref="L185:L193"/>
    <mergeCell ref="M185:M193"/>
    <mergeCell ref="L8:L9"/>
    <mergeCell ref="M8:M9"/>
    <mergeCell ref="L15:L16"/>
    <mergeCell ref="M15:M16"/>
    <mergeCell ref="L37:L38"/>
    <mergeCell ref="A13:M13"/>
    <mergeCell ref="A201:H201"/>
    <mergeCell ref="A202:H202"/>
    <mergeCell ref="I195:I196"/>
    <mergeCell ref="J195:K195"/>
    <mergeCell ref="A197:A199"/>
    <mergeCell ref="L197:L199"/>
    <mergeCell ref="E195:F195"/>
    <mergeCell ref="G195:H195"/>
    <mergeCell ref="L195:L196"/>
    <mergeCell ref="M197:M199"/>
    <mergeCell ref="A200:H200"/>
    <mergeCell ref="A195:A196"/>
    <mergeCell ref="B195:B196"/>
    <mergeCell ref="C195:C196"/>
    <mergeCell ref="D195:D196"/>
    <mergeCell ref="J197:J199"/>
    <mergeCell ref="M195:M196"/>
    <mergeCell ref="A194:M194"/>
    <mergeCell ref="G183:H183"/>
    <mergeCell ref="I183:I184"/>
    <mergeCell ref="J183:K183"/>
    <mergeCell ref="A185:A193"/>
    <mergeCell ref="J185:J186"/>
    <mergeCell ref="B188:B191"/>
    <mergeCell ref="L175:L181"/>
    <mergeCell ref="M175:M181"/>
    <mergeCell ref="B178:B179"/>
    <mergeCell ref="J178:J179"/>
    <mergeCell ref="A183:A184"/>
    <mergeCell ref="B183:B184"/>
    <mergeCell ref="C183:C184"/>
    <mergeCell ref="D183:D184"/>
    <mergeCell ref="E183:F183"/>
    <mergeCell ref="D173:D174"/>
    <mergeCell ref="E173:F173"/>
    <mergeCell ref="G173:H173"/>
    <mergeCell ref="I173:I174"/>
    <mergeCell ref="J173:K173"/>
    <mergeCell ref="A175:A181"/>
    <mergeCell ref="J175:J177"/>
    <mergeCell ref="A164:A171"/>
    <mergeCell ref="B164:B165"/>
    <mergeCell ref="L164:L171"/>
    <mergeCell ref="M164:M171"/>
    <mergeCell ref="B167:B169"/>
    <mergeCell ref="A173:A174"/>
    <mergeCell ref="B173:B174"/>
    <mergeCell ref="C173:C174"/>
    <mergeCell ref="A162:A163"/>
    <mergeCell ref="B162:B163"/>
    <mergeCell ref="C162:C163"/>
    <mergeCell ref="D162:D163"/>
    <mergeCell ref="E162:F162"/>
    <mergeCell ref="G162:H162"/>
    <mergeCell ref="I162:I163"/>
    <mergeCell ref="J162:K162"/>
    <mergeCell ref="A161:M161"/>
    <mergeCell ref="A151:A160"/>
    <mergeCell ref="J151:J160"/>
    <mergeCell ref="L151:L160"/>
    <mergeCell ref="M151:M160"/>
    <mergeCell ref="B156:B157"/>
    <mergeCell ref="B158:B159"/>
    <mergeCell ref="A149:A150"/>
    <mergeCell ref="B149:B150"/>
    <mergeCell ref="C149:C150"/>
    <mergeCell ref="D149:D150"/>
    <mergeCell ref="E149:F149"/>
    <mergeCell ref="G149:H149"/>
    <mergeCell ref="I149:I150"/>
    <mergeCell ref="J149:K149"/>
    <mergeCell ref="I130:I131"/>
    <mergeCell ref="J130:K130"/>
    <mergeCell ref="A132:A136"/>
    <mergeCell ref="L132:L147"/>
    <mergeCell ref="M132:M147"/>
    <mergeCell ref="B134:B135"/>
    <mergeCell ref="A137:A147"/>
    <mergeCell ref="B137:B142"/>
    <mergeCell ref="C138:C142"/>
    <mergeCell ref="B143:B144"/>
    <mergeCell ref="L120:L127"/>
    <mergeCell ref="M120:M127"/>
    <mergeCell ref="A130:A131"/>
    <mergeCell ref="B130:B131"/>
    <mergeCell ref="C130:C131"/>
    <mergeCell ref="D130:D131"/>
    <mergeCell ref="E130:F130"/>
    <mergeCell ref="G130:H130"/>
    <mergeCell ref="A120:A127"/>
    <mergeCell ref="B120:B125"/>
    <mergeCell ref="C120:C124"/>
    <mergeCell ref="J120:J125"/>
    <mergeCell ref="A118:A119"/>
    <mergeCell ref="B118:B119"/>
    <mergeCell ref="C118:C119"/>
    <mergeCell ref="D118:D119"/>
    <mergeCell ref="E118:F118"/>
    <mergeCell ref="G118:H118"/>
    <mergeCell ref="A107:A115"/>
    <mergeCell ref="J107:J113"/>
    <mergeCell ref="L107:L115"/>
    <mergeCell ref="M107:M115"/>
    <mergeCell ref="A5:M5"/>
    <mergeCell ref="A6:M6"/>
    <mergeCell ref="I118:I119"/>
    <mergeCell ref="J118:K118"/>
    <mergeCell ref="A105:A106"/>
    <mergeCell ref="B105:B106"/>
    <mergeCell ref="C105:C106"/>
    <mergeCell ref="D105:D106"/>
    <mergeCell ref="E105:F105"/>
    <mergeCell ref="G105:H105"/>
    <mergeCell ref="I105:I106"/>
    <mergeCell ref="J105:K105"/>
    <mergeCell ref="B91:B93"/>
    <mergeCell ref="A91:A102"/>
    <mergeCell ref="C92:C93"/>
    <mergeCell ref="L105:L106"/>
    <mergeCell ref="M105:M106"/>
    <mergeCell ref="L91:L102"/>
    <mergeCell ref="A89:A90"/>
    <mergeCell ref="B89:B90"/>
    <mergeCell ref="C89:C90"/>
    <mergeCell ref="D89:D90"/>
    <mergeCell ref="E89:F89"/>
    <mergeCell ref="G89:H89"/>
    <mergeCell ref="I89:I90"/>
    <mergeCell ref="J89:K89"/>
    <mergeCell ref="A76:A86"/>
    <mergeCell ref="B76:B82"/>
    <mergeCell ref="J76:J83"/>
    <mergeCell ref="K76:K83"/>
    <mergeCell ref="L76:L86"/>
    <mergeCell ref="M76:M86"/>
    <mergeCell ref="C77:C82"/>
    <mergeCell ref="A74:A75"/>
    <mergeCell ref="B74:B75"/>
    <mergeCell ref="C74:C75"/>
    <mergeCell ref="D74:D75"/>
    <mergeCell ref="E74:F74"/>
    <mergeCell ref="G74:H74"/>
    <mergeCell ref="I74:I75"/>
    <mergeCell ref="J74:K74"/>
    <mergeCell ref="I58:I59"/>
    <mergeCell ref="J58:K58"/>
    <mergeCell ref="A60:A61"/>
    <mergeCell ref="B60:B61"/>
    <mergeCell ref="L60:L71"/>
    <mergeCell ref="M60:M71"/>
    <mergeCell ref="A62:A71"/>
    <mergeCell ref="A52:A53"/>
    <mergeCell ref="A54:A55"/>
    <mergeCell ref="A58:A59"/>
    <mergeCell ref="B58:B59"/>
    <mergeCell ref="C58:C59"/>
    <mergeCell ref="D58:D59"/>
    <mergeCell ref="E58:F58"/>
    <mergeCell ref="G58:H58"/>
    <mergeCell ref="A39:A40"/>
    <mergeCell ref="L39:L55"/>
    <mergeCell ref="M39:M55"/>
    <mergeCell ref="A41:A44"/>
    <mergeCell ref="B43:B44"/>
    <mergeCell ref="A45:A48"/>
    <mergeCell ref="B47:B48"/>
    <mergeCell ref="A49:A51"/>
    <mergeCell ref="B49:B51"/>
    <mergeCell ref="C49:C50"/>
    <mergeCell ref="A37:A38"/>
    <mergeCell ref="B37:B38"/>
    <mergeCell ref="C37:C38"/>
    <mergeCell ref="D37:D38"/>
    <mergeCell ref="E37:F37"/>
    <mergeCell ref="G37:H37"/>
    <mergeCell ref="I37:I38"/>
    <mergeCell ref="J37:K37"/>
    <mergeCell ref="I19:I20"/>
    <mergeCell ref="J19:J20"/>
    <mergeCell ref="B21:B25"/>
    <mergeCell ref="C21:C22"/>
    <mergeCell ref="J21:J25"/>
    <mergeCell ref="A26:A34"/>
    <mergeCell ref="B26:B34"/>
    <mergeCell ref="J26:J31"/>
    <mergeCell ref="A17:A25"/>
    <mergeCell ref="J17:J18"/>
    <mergeCell ref="I15:I16"/>
    <mergeCell ref="J15:K15"/>
    <mergeCell ref="L17:L34"/>
    <mergeCell ref="M17:M34"/>
    <mergeCell ref="B19:B20"/>
    <mergeCell ref="C19:C20"/>
    <mergeCell ref="D19:D20"/>
    <mergeCell ref="E19:E20"/>
    <mergeCell ref="F19:F20"/>
    <mergeCell ref="G19:G20"/>
    <mergeCell ref="A15:A16"/>
    <mergeCell ref="B15:B16"/>
    <mergeCell ref="C15:C16"/>
    <mergeCell ref="D15:D16"/>
    <mergeCell ref="E15:F15"/>
    <mergeCell ref="G15:H15"/>
    <mergeCell ref="J10:J12"/>
    <mergeCell ref="K10:K12"/>
    <mergeCell ref="L10:L12"/>
    <mergeCell ref="M10:M12"/>
    <mergeCell ref="A14:M14"/>
    <mergeCell ref="A4:M4"/>
    <mergeCell ref="I8:I9"/>
    <mergeCell ref="J8:K8"/>
    <mergeCell ref="A10:A11"/>
    <mergeCell ref="B10:B11"/>
    <mergeCell ref="C10:C11"/>
    <mergeCell ref="D10:D11"/>
    <mergeCell ref="E10:E11"/>
    <mergeCell ref="F10:F11"/>
    <mergeCell ref="G10:G11"/>
    <mergeCell ref="I10:I11"/>
    <mergeCell ref="B185:B187"/>
    <mergeCell ref="J91:J100"/>
    <mergeCell ref="A8:A9"/>
    <mergeCell ref="B8:B9"/>
    <mergeCell ref="C8:C9"/>
    <mergeCell ref="D8:D9"/>
    <mergeCell ref="E8:F8"/>
    <mergeCell ref="G8:H8"/>
    <mergeCell ref="F138:F139"/>
    <mergeCell ref="G138:G139"/>
    <mergeCell ref="I138:I139"/>
    <mergeCell ref="J137:J142"/>
    <mergeCell ref="A1:B3"/>
    <mergeCell ref="C1:J1"/>
    <mergeCell ref="C2:J2"/>
    <mergeCell ref="C3:J3"/>
    <mergeCell ref="K137:K142"/>
    <mergeCell ref="E188:E191"/>
    <mergeCell ref="F188:F191"/>
    <mergeCell ref="G188:G191"/>
    <mergeCell ref="C188:C191"/>
    <mergeCell ref="D188:D191"/>
    <mergeCell ref="J187:J191"/>
    <mergeCell ref="K185:K186"/>
    <mergeCell ref="D138:D139"/>
    <mergeCell ref="E138:E139"/>
  </mergeCells>
  <printOptions/>
  <pageMargins left="0.31496062992125984" right="0.31496062992125984" top="0.15748031496062992" bottom="0.15748031496062992" header="0.31496062992125984" footer="0.31496062992125984"/>
  <pageSetup horizontalDpi="600" verticalDpi="600" orientation="landscape" paperSize="5"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Doris Analida Lozano Escobar</cp:lastModifiedBy>
  <cp:lastPrinted>2020-01-31T20:34:31Z</cp:lastPrinted>
  <dcterms:created xsi:type="dcterms:W3CDTF">2012-09-05T14:57:30Z</dcterms:created>
  <dcterms:modified xsi:type="dcterms:W3CDTF">2020-01-31T21:06:47Z</dcterms:modified>
  <cp:category/>
  <cp:version/>
  <cp:contentType/>
  <cp:contentStatus/>
</cp:coreProperties>
</file>